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Base de trabajos\Trabajos Camara\Reportes Semanales\Ejecución Presupuestal\"/>
    </mc:Choice>
  </mc:AlternateContent>
  <xr:revisionPtr revIDLastSave="3" documentId="13_ncr:1_{BFCA47C2-D3A1-4E8D-92D1-5B9BD6F0810A}" xr6:coauthVersionLast="47" xr6:coauthVersionMax="47" xr10:uidLastSave="{F64B0432-AA21-43B5-BB5C-272C590ED30A}"/>
  <bookViews>
    <workbookView xWindow="-120" yWindow="-120" windowWidth="20730" windowHeight="11160" tabRatio="801" activeTab="7" xr2:uid="{00000000-000D-0000-FFFF-FFFF00000000}"/>
  </bookViews>
  <sheets>
    <sheet name="Perucámaras " sheetId="1" r:id="rId1"/>
    <sheet name="Índice" sheetId="3" r:id="rId2"/>
    <sheet name="Macro Región Oriente" sheetId="12" r:id="rId3"/>
    <sheet name="1. Amazonas" sheetId="4" r:id="rId4"/>
    <sheet name="Ancash" sheetId="13" state="hidden" r:id="rId5"/>
    <sheet name="2. Loreto" sheetId="5" r:id="rId6"/>
    <sheet name="3. San Martín" sheetId="6" r:id="rId7"/>
    <sheet name="4. Ucayali" sheetId="7" r:id="rId8"/>
  </sheets>
  <externalReferences>
    <externalReference r:id="rId9"/>
    <externalReference r:id="rId10"/>
  </externalReferences>
  <definedNames>
    <definedName name="_xlnm._FilterDatabase" localSheetId="1" hidden="1">Índice!#REF!</definedName>
    <definedName name="_xlnm._FilterDatabase" localSheetId="2" hidden="1">'Macro Región Oriente'!$R$9:$V$9</definedName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7" l="1"/>
  <c r="H85" i="12" l="1"/>
  <c r="G85" i="12"/>
  <c r="E85" i="12"/>
  <c r="D85" i="12"/>
  <c r="H69" i="12"/>
  <c r="G69" i="12"/>
  <c r="E69" i="12"/>
  <c r="D69" i="12"/>
  <c r="H53" i="12"/>
  <c r="G53" i="12"/>
  <c r="E53" i="12"/>
  <c r="D53" i="12"/>
  <c r="F44" i="5"/>
  <c r="F45" i="5"/>
  <c r="F46" i="5"/>
  <c r="F47" i="5"/>
  <c r="F48" i="5"/>
  <c r="F49" i="5"/>
  <c r="F50" i="5"/>
  <c r="F51" i="5"/>
  <c r="F52" i="5"/>
  <c r="F53" i="5"/>
  <c r="F54" i="5"/>
  <c r="H101" i="12"/>
  <c r="G101" i="12"/>
  <c r="E101" i="12"/>
  <c r="D101" i="12"/>
  <c r="J99" i="12" s="1"/>
  <c r="H113" i="12"/>
  <c r="G113" i="12"/>
  <c r="E113" i="12"/>
  <c r="D113" i="12"/>
  <c r="J111" i="12" s="1"/>
  <c r="D125" i="12"/>
  <c r="J119" i="12" s="1"/>
  <c r="E125" i="12"/>
  <c r="G125" i="12"/>
  <c r="H125" i="12"/>
  <c r="I118" i="12"/>
  <c r="I119" i="12"/>
  <c r="I120" i="12"/>
  <c r="I121" i="12"/>
  <c r="I122" i="12"/>
  <c r="I52" i="12"/>
  <c r="F60" i="4"/>
  <c r="F61" i="4"/>
  <c r="F62" i="4"/>
  <c r="F63" i="4"/>
  <c r="F64" i="4"/>
  <c r="F65" i="4"/>
  <c r="F66" i="4"/>
  <c r="F67" i="4"/>
  <c r="F68" i="4"/>
  <c r="F69" i="4"/>
  <c r="F70" i="4"/>
  <c r="F84" i="12"/>
  <c r="F122" i="12"/>
  <c r="F121" i="12"/>
  <c r="F120" i="12"/>
  <c r="F119" i="12"/>
  <c r="F118" i="12"/>
  <c r="I110" i="12"/>
  <c r="F110" i="12"/>
  <c r="I109" i="12"/>
  <c r="F109" i="12"/>
  <c r="I108" i="12"/>
  <c r="F108" i="12"/>
  <c r="I107" i="12"/>
  <c r="F107" i="12"/>
  <c r="I106" i="12"/>
  <c r="F106" i="12"/>
  <c r="I98" i="12"/>
  <c r="F98" i="12"/>
  <c r="I97" i="12"/>
  <c r="F97" i="12"/>
  <c r="I96" i="12"/>
  <c r="F96" i="12"/>
  <c r="I95" i="12"/>
  <c r="F95" i="12"/>
  <c r="I94" i="12"/>
  <c r="F94" i="12"/>
  <c r="I83" i="12"/>
  <c r="F83" i="12"/>
  <c r="I82" i="12"/>
  <c r="F82" i="12"/>
  <c r="I81" i="12"/>
  <c r="F81" i="12"/>
  <c r="I80" i="12"/>
  <c r="F80" i="12"/>
  <c r="I79" i="12"/>
  <c r="F79" i="12"/>
  <c r="I78" i="12"/>
  <c r="F78" i="12"/>
  <c r="I77" i="12"/>
  <c r="F77" i="12"/>
  <c r="I76" i="12"/>
  <c r="F76" i="12"/>
  <c r="I75" i="12"/>
  <c r="F75" i="12"/>
  <c r="I74" i="12"/>
  <c r="F74" i="12"/>
  <c r="I67" i="12"/>
  <c r="F67" i="12"/>
  <c r="I66" i="12"/>
  <c r="F66" i="12"/>
  <c r="I65" i="12"/>
  <c r="F65" i="12"/>
  <c r="I64" i="12"/>
  <c r="F64" i="12"/>
  <c r="I63" i="12"/>
  <c r="F63" i="12"/>
  <c r="I62" i="12"/>
  <c r="F62" i="12"/>
  <c r="I61" i="12"/>
  <c r="F61" i="12"/>
  <c r="I60" i="12"/>
  <c r="F60" i="12"/>
  <c r="I59" i="12"/>
  <c r="F59" i="12"/>
  <c r="I58" i="12"/>
  <c r="F58" i="12"/>
  <c r="I51" i="12"/>
  <c r="F51" i="12"/>
  <c r="I50" i="12"/>
  <c r="F50" i="12"/>
  <c r="I49" i="12"/>
  <c r="F49" i="12"/>
  <c r="I48" i="12"/>
  <c r="F48" i="12"/>
  <c r="I47" i="12"/>
  <c r="F47" i="12"/>
  <c r="I46" i="12"/>
  <c r="F46" i="12"/>
  <c r="I45" i="12"/>
  <c r="F45" i="12"/>
  <c r="I44" i="12"/>
  <c r="F44" i="12"/>
  <c r="I43" i="12"/>
  <c r="F43" i="12"/>
  <c r="I42" i="12"/>
  <c r="F42" i="12"/>
  <c r="H71" i="4"/>
  <c r="G71" i="4"/>
  <c r="E71" i="4"/>
  <c r="D71" i="4"/>
  <c r="H55" i="4"/>
  <c r="G55" i="4"/>
  <c r="E55" i="4"/>
  <c r="D55" i="4"/>
  <c r="H111" i="4"/>
  <c r="G111" i="4"/>
  <c r="E111" i="4"/>
  <c r="D111" i="4"/>
  <c r="H99" i="4"/>
  <c r="G99" i="4"/>
  <c r="E99" i="4"/>
  <c r="D99" i="4"/>
  <c r="J112" i="12" l="1"/>
  <c r="J113" i="12"/>
  <c r="J106" i="12"/>
  <c r="J107" i="12"/>
  <c r="J109" i="12"/>
  <c r="J110" i="12"/>
  <c r="J108" i="12"/>
  <c r="F113" i="12"/>
  <c r="J100" i="12"/>
  <c r="F101" i="12"/>
  <c r="J94" i="12"/>
  <c r="J95" i="12"/>
  <c r="J120" i="12"/>
  <c r="J96" i="12"/>
  <c r="J97" i="12"/>
  <c r="J98" i="12"/>
  <c r="F71" i="4"/>
  <c r="J121" i="12"/>
  <c r="J122" i="12"/>
  <c r="J124" i="12"/>
  <c r="J123" i="12"/>
  <c r="J118" i="12"/>
  <c r="F52" i="12"/>
  <c r="I84" i="12"/>
  <c r="F55" i="4"/>
  <c r="F99" i="4"/>
  <c r="I55" i="4"/>
  <c r="F125" i="12"/>
  <c r="I101" i="12"/>
  <c r="I85" i="12"/>
  <c r="F85" i="12"/>
  <c r="F53" i="12"/>
  <c r="I113" i="12"/>
  <c r="I125" i="12"/>
  <c r="I53" i="12"/>
  <c r="I99" i="4"/>
  <c r="F111" i="4"/>
  <c r="I111" i="4"/>
  <c r="I71" i="4"/>
  <c r="H111" i="7"/>
  <c r="G111" i="7"/>
  <c r="E111" i="7"/>
  <c r="D111" i="7"/>
  <c r="J109" i="7" s="1"/>
  <c r="H99" i="7"/>
  <c r="G99" i="7"/>
  <c r="E99" i="7"/>
  <c r="D99" i="7"/>
  <c r="J96" i="7" s="1"/>
  <c r="H71" i="7"/>
  <c r="K17" i="7" s="1"/>
  <c r="G71" i="7"/>
  <c r="J17" i="7" s="1"/>
  <c r="E71" i="7"/>
  <c r="H17" i="7" s="1"/>
  <c r="D71" i="7"/>
  <c r="G17" i="7" s="1"/>
  <c r="H55" i="7"/>
  <c r="I55" i="7" s="1"/>
  <c r="G55" i="7"/>
  <c r="J16" i="7" s="1"/>
  <c r="E55" i="7"/>
  <c r="H16" i="7" s="1"/>
  <c r="D55" i="7"/>
  <c r="G16" i="7" s="1"/>
  <c r="H111" i="6"/>
  <c r="G111" i="6"/>
  <c r="E111" i="6"/>
  <c r="D111" i="6"/>
  <c r="H99" i="6"/>
  <c r="G99" i="6"/>
  <c r="E99" i="6"/>
  <c r="D99" i="6"/>
  <c r="I111" i="7" l="1"/>
  <c r="F111" i="6"/>
  <c r="I99" i="6"/>
  <c r="F99" i="6"/>
  <c r="J97" i="7"/>
  <c r="K16" i="7"/>
  <c r="J98" i="7"/>
  <c r="J110" i="7"/>
  <c r="J104" i="7"/>
  <c r="F111" i="7"/>
  <c r="J107" i="7"/>
  <c r="J105" i="7"/>
  <c r="J106" i="7"/>
  <c r="J108" i="7"/>
  <c r="I99" i="7"/>
  <c r="J93" i="7"/>
  <c r="F99" i="7"/>
  <c r="J92" i="7"/>
  <c r="J94" i="7"/>
  <c r="J95" i="7"/>
  <c r="F71" i="7"/>
  <c r="I71" i="7"/>
  <c r="F55" i="7"/>
  <c r="I111" i="6"/>
  <c r="H71" i="6"/>
  <c r="K17" i="6" s="1"/>
  <c r="G71" i="6"/>
  <c r="J17" i="6" s="1"/>
  <c r="E71" i="6"/>
  <c r="H17" i="6" s="1"/>
  <c r="D71" i="6"/>
  <c r="G17" i="6" s="1"/>
  <c r="H55" i="6"/>
  <c r="G55" i="6"/>
  <c r="J16" i="6" s="1"/>
  <c r="E55" i="6"/>
  <c r="D55" i="6"/>
  <c r="G16" i="6" s="1"/>
  <c r="J105" i="6"/>
  <c r="J106" i="6"/>
  <c r="J107" i="6"/>
  <c r="J108" i="6"/>
  <c r="J109" i="6"/>
  <c r="J110" i="6"/>
  <c r="J104" i="6"/>
  <c r="J93" i="6"/>
  <c r="J94" i="6"/>
  <c r="J95" i="6"/>
  <c r="J96" i="6"/>
  <c r="J97" i="6"/>
  <c r="J98" i="6"/>
  <c r="J92" i="6"/>
  <c r="H111" i="5"/>
  <c r="G111" i="5"/>
  <c r="E111" i="5"/>
  <c r="D111" i="5"/>
  <c r="J106" i="5" s="1"/>
  <c r="H99" i="5"/>
  <c r="G99" i="5"/>
  <c r="E99" i="5"/>
  <c r="D99" i="5"/>
  <c r="J95" i="5" s="1"/>
  <c r="F92" i="5"/>
  <c r="F93" i="5"/>
  <c r="F94" i="5"/>
  <c r="F95" i="5"/>
  <c r="F96" i="5"/>
  <c r="H71" i="5"/>
  <c r="K17" i="5" s="1"/>
  <c r="G71" i="5"/>
  <c r="J17" i="5" s="1"/>
  <c r="E71" i="5"/>
  <c r="D71" i="5"/>
  <c r="G17" i="5" s="1"/>
  <c r="H55" i="5"/>
  <c r="G55" i="5"/>
  <c r="J16" i="5" s="1"/>
  <c r="E55" i="5"/>
  <c r="H16" i="5" s="1"/>
  <c r="D55" i="5"/>
  <c r="G16" i="5" s="1"/>
  <c r="J105" i="4"/>
  <c r="J106" i="4"/>
  <c r="J107" i="4"/>
  <c r="J108" i="4"/>
  <c r="J109" i="4"/>
  <c r="J110" i="4"/>
  <c r="J104" i="4"/>
  <c r="J93" i="4"/>
  <c r="J94" i="4"/>
  <c r="J95" i="4"/>
  <c r="J98" i="4"/>
  <c r="J92" i="4"/>
  <c r="D87" i="4"/>
  <c r="J96" i="4"/>
  <c r="I85" i="4"/>
  <c r="I86" i="4"/>
  <c r="F85" i="4"/>
  <c r="F86" i="4"/>
  <c r="K17" i="4"/>
  <c r="J17" i="4"/>
  <c r="H17" i="4"/>
  <c r="G17" i="4"/>
  <c r="K16" i="4"/>
  <c r="J16" i="4"/>
  <c r="H16" i="4"/>
  <c r="G16" i="4"/>
  <c r="J30" i="12" l="1"/>
  <c r="J31" i="12"/>
  <c r="K31" i="12"/>
  <c r="G31" i="12"/>
  <c r="G30" i="12"/>
  <c r="J110" i="5"/>
  <c r="J105" i="5"/>
  <c r="J104" i="5"/>
  <c r="F71" i="5"/>
  <c r="H17" i="5"/>
  <c r="H31" i="12" s="1"/>
  <c r="I71" i="5"/>
  <c r="J97" i="5"/>
  <c r="J94" i="5"/>
  <c r="J93" i="5"/>
  <c r="J98" i="5"/>
  <c r="I55" i="6"/>
  <c r="K16" i="6"/>
  <c r="K30" i="12" s="1"/>
  <c r="F55" i="5"/>
  <c r="J109" i="5"/>
  <c r="I99" i="5"/>
  <c r="J108" i="5"/>
  <c r="I55" i="5"/>
  <c r="K16" i="5"/>
  <c r="J107" i="5"/>
  <c r="J96" i="5"/>
  <c r="F55" i="6"/>
  <c r="H16" i="6"/>
  <c r="H30" i="12" s="1"/>
  <c r="J97" i="4"/>
  <c r="I71" i="6"/>
  <c r="F71" i="6"/>
  <c r="F111" i="5"/>
  <c r="I111" i="5"/>
  <c r="F99" i="5"/>
  <c r="J92" i="5"/>
  <c r="I30" i="12" l="1"/>
  <c r="L31" i="12"/>
  <c r="L30" i="12"/>
  <c r="I31" i="12"/>
  <c r="J81" i="4"/>
  <c r="J82" i="4"/>
  <c r="J83" i="4"/>
  <c r="J84" i="4"/>
  <c r="J85" i="4"/>
  <c r="J86" i="4"/>
  <c r="J80" i="4"/>
  <c r="H87" i="5"/>
  <c r="G87" i="5"/>
  <c r="H87" i="6"/>
  <c r="G87" i="6"/>
  <c r="I87" i="6" s="1"/>
  <c r="H87" i="7"/>
  <c r="G87" i="7"/>
  <c r="H87" i="4"/>
  <c r="G87" i="4"/>
  <c r="E87" i="4"/>
  <c r="F87" i="4" s="1"/>
  <c r="D87" i="7"/>
  <c r="J81" i="7" s="1"/>
  <c r="E87" i="7"/>
  <c r="D87" i="6"/>
  <c r="J81" i="6" s="1"/>
  <c r="E87" i="6"/>
  <c r="D87" i="5"/>
  <c r="J81" i="5" s="1"/>
  <c r="E87" i="5"/>
  <c r="G39" i="4"/>
  <c r="J15" i="4" s="1"/>
  <c r="H39" i="4"/>
  <c r="G39" i="7"/>
  <c r="J15" i="7" s="1"/>
  <c r="H39" i="7"/>
  <c r="G39" i="6"/>
  <c r="J15" i="6" s="1"/>
  <c r="H39" i="6"/>
  <c r="K15" i="6" s="1"/>
  <c r="G39" i="5"/>
  <c r="J15" i="5" s="1"/>
  <c r="H39" i="5"/>
  <c r="K15" i="5" s="1"/>
  <c r="D39" i="4"/>
  <c r="G15" i="4" s="1"/>
  <c r="E39" i="4"/>
  <c r="H15" i="4" s="1"/>
  <c r="D39" i="7"/>
  <c r="G15" i="7" s="1"/>
  <c r="E39" i="7"/>
  <c r="D39" i="6"/>
  <c r="G15" i="6" s="1"/>
  <c r="E39" i="6"/>
  <c r="H15" i="6" s="1"/>
  <c r="D39" i="5"/>
  <c r="G15" i="5" s="1"/>
  <c r="E39" i="5"/>
  <c r="H15" i="5" s="1"/>
  <c r="I110" i="5"/>
  <c r="I109" i="5"/>
  <c r="I108" i="5"/>
  <c r="I107" i="5"/>
  <c r="I106" i="5"/>
  <c r="I105" i="5"/>
  <c r="I104" i="5"/>
  <c r="I110" i="6"/>
  <c r="I109" i="6"/>
  <c r="I108" i="6"/>
  <c r="I107" i="6"/>
  <c r="I106" i="6"/>
  <c r="I105" i="6"/>
  <c r="I104" i="6"/>
  <c r="I110" i="7"/>
  <c r="I109" i="7"/>
  <c r="I108" i="7"/>
  <c r="I107" i="7"/>
  <c r="I106" i="7"/>
  <c r="I105" i="7"/>
  <c r="I104" i="7"/>
  <c r="I110" i="4"/>
  <c r="I109" i="4"/>
  <c r="I108" i="4"/>
  <c r="I107" i="4"/>
  <c r="I106" i="4"/>
  <c r="I105" i="4"/>
  <c r="I104" i="4"/>
  <c r="F110" i="5"/>
  <c r="F109" i="5"/>
  <c r="F108" i="5"/>
  <c r="F107" i="5"/>
  <c r="F106" i="5"/>
  <c r="F105" i="5"/>
  <c r="F104" i="5"/>
  <c r="F110" i="6"/>
  <c r="F109" i="6"/>
  <c r="F108" i="6"/>
  <c r="F107" i="6"/>
  <c r="F106" i="6"/>
  <c r="F105" i="6"/>
  <c r="F104" i="6"/>
  <c r="F110" i="7"/>
  <c r="F109" i="7"/>
  <c r="F108" i="7"/>
  <c r="F107" i="7"/>
  <c r="F106" i="7"/>
  <c r="F105" i="7"/>
  <c r="F104" i="7"/>
  <c r="F110" i="4"/>
  <c r="F109" i="4"/>
  <c r="F108" i="4"/>
  <c r="F107" i="4"/>
  <c r="F106" i="4"/>
  <c r="F105" i="4"/>
  <c r="F104" i="4"/>
  <c r="I98" i="5"/>
  <c r="I97" i="5"/>
  <c r="I96" i="5"/>
  <c r="I95" i="5"/>
  <c r="I94" i="5"/>
  <c r="I93" i="5"/>
  <c r="I92" i="5"/>
  <c r="I98" i="6"/>
  <c r="I97" i="6"/>
  <c r="I96" i="6"/>
  <c r="I95" i="6"/>
  <c r="I94" i="6"/>
  <c r="I93" i="6"/>
  <c r="I92" i="6"/>
  <c r="I98" i="7"/>
  <c r="I97" i="7"/>
  <c r="I96" i="7"/>
  <c r="I95" i="7"/>
  <c r="I94" i="7"/>
  <c r="I93" i="7"/>
  <c r="I92" i="7"/>
  <c r="I98" i="4"/>
  <c r="I97" i="4"/>
  <c r="I96" i="4"/>
  <c r="I95" i="4"/>
  <c r="I94" i="4"/>
  <c r="I93" i="4"/>
  <c r="I92" i="4"/>
  <c r="F98" i="5"/>
  <c r="F97" i="5"/>
  <c r="F98" i="6"/>
  <c r="F97" i="6"/>
  <c r="F96" i="6"/>
  <c r="F95" i="6"/>
  <c r="F94" i="6"/>
  <c r="F93" i="6"/>
  <c r="F92" i="6"/>
  <c r="F98" i="7"/>
  <c r="F97" i="7"/>
  <c r="F96" i="7"/>
  <c r="F95" i="7"/>
  <c r="F94" i="7"/>
  <c r="F93" i="7"/>
  <c r="F92" i="7"/>
  <c r="F98" i="4"/>
  <c r="F97" i="4"/>
  <c r="F96" i="4"/>
  <c r="F95" i="4"/>
  <c r="F94" i="4"/>
  <c r="F93" i="4"/>
  <c r="F92" i="4"/>
  <c r="I86" i="5"/>
  <c r="I85" i="5"/>
  <c r="I84" i="5"/>
  <c r="I83" i="5"/>
  <c r="I82" i="5"/>
  <c r="I81" i="5"/>
  <c r="I80" i="5"/>
  <c r="I86" i="6"/>
  <c r="I85" i="6"/>
  <c r="I84" i="6"/>
  <c r="I83" i="6"/>
  <c r="I82" i="6"/>
  <c r="I81" i="6"/>
  <c r="I80" i="6"/>
  <c r="I86" i="7"/>
  <c r="I85" i="7"/>
  <c r="I84" i="7"/>
  <c r="I83" i="7"/>
  <c r="I82" i="7"/>
  <c r="I81" i="7"/>
  <c r="I80" i="7"/>
  <c r="I84" i="4"/>
  <c r="I83" i="4"/>
  <c r="I82" i="4"/>
  <c r="I81" i="4"/>
  <c r="I80" i="4"/>
  <c r="F86" i="5"/>
  <c r="F85" i="5"/>
  <c r="F84" i="5"/>
  <c r="F83" i="5"/>
  <c r="F82" i="5"/>
  <c r="F81" i="5"/>
  <c r="F80" i="5"/>
  <c r="F86" i="6"/>
  <c r="F85" i="6"/>
  <c r="F84" i="6"/>
  <c r="F83" i="6"/>
  <c r="F82" i="6"/>
  <c r="F81" i="6"/>
  <c r="F80" i="6"/>
  <c r="F86" i="7"/>
  <c r="F85" i="7"/>
  <c r="F84" i="7"/>
  <c r="F83" i="7"/>
  <c r="F82" i="7"/>
  <c r="F81" i="7"/>
  <c r="F80" i="7"/>
  <c r="F84" i="4"/>
  <c r="F83" i="4"/>
  <c r="F82" i="4"/>
  <c r="F81" i="4"/>
  <c r="F80" i="4"/>
  <c r="I70" i="5"/>
  <c r="I69" i="5"/>
  <c r="I68" i="5"/>
  <c r="I67" i="5"/>
  <c r="I66" i="5"/>
  <c r="I65" i="5"/>
  <c r="I64" i="5"/>
  <c r="I63" i="5"/>
  <c r="I62" i="5"/>
  <c r="I61" i="5"/>
  <c r="I60" i="5"/>
  <c r="I70" i="6"/>
  <c r="I69" i="6"/>
  <c r="I68" i="6"/>
  <c r="I67" i="6"/>
  <c r="I66" i="6"/>
  <c r="I65" i="6"/>
  <c r="I64" i="6"/>
  <c r="I63" i="6"/>
  <c r="I62" i="6"/>
  <c r="I61" i="6"/>
  <c r="I60" i="6"/>
  <c r="I70" i="7"/>
  <c r="I69" i="7"/>
  <c r="I68" i="7"/>
  <c r="I67" i="7"/>
  <c r="I66" i="7"/>
  <c r="I65" i="7"/>
  <c r="I64" i="7"/>
  <c r="I63" i="7"/>
  <c r="I62" i="7"/>
  <c r="I61" i="7"/>
  <c r="I60" i="7"/>
  <c r="I70" i="4"/>
  <c r="I69" i="4"/>
  <c r="I68" i="4"/>
  <c r="I67" i="4"/>
  <c r="I66" i="4"/>
  <c r="I65" i="4"/>
  <c r="I64" i="4"/>
  <c r="I63" i="4"/>
  <c r="I62" i="4"/>
  <c r="I61" i="4"/>
  <c r="I60" i="4"/>
  <c r="F70" i="5"/>
  <c r="F69" i="5"/>
  <c r="F68" i="5"/>
  <c r="F67" i="5"/>
  <c r="F66" i="5"/>
  <c r="F65" i="5"/>
  <c r="F64" i="5"/>
  <c r="F63" i="5"/>
  <c r="F62" i="5"/>
  <c r="F61" i="5"/>
  <c r="F60" i="5"/>
  <c r="F70" i="6"/>
  <c r="F69" i="6"/>
  <c r="F68" i="6"/>
  <c r="F67" i="6"/>
  <c r="F66" i="6"/>
  <c r="F65" i="6"/>
  <c r="F64" i="6"/>
  <c r="F63" i="6"/>
  <c r="F62" i="6"/>
  <c r="F61" i="6"/>
  <c r="F60" i="6"/>
  <c r="F70" i="7"/>
  <c r="F69" i="7"/>
  <c r="F68" i="7"/>
  <c r="F67" i="7"/>
  <c r="F66" i="7"/>
  <c r="F65" i="7"/>
  <c r="F64" i="7"/>
  <c r="F63" i="7"/>
  <c r="F62" i="7"/>
  <c r="F61" i="7"/>
  <c r="F60" i="7"/>
  <c r="I54" i="5"/>
  <c r="I53" i="5"/>
  <c r="I52" i="5"/>
  <c r="I51" i="5"/>
  <c r="I50" i="5"/>
  <c r="I49" i="5"/>
  <c r="I48" i="5"/>
  <c r="I47" i="5"/>
  <c r="I46" i="5"/>
  <c r="I45" i="5"/>
  <c r="I44" i="5"/>
  <c r="I54" i="6"/>
  <c r="I53" i="6"/>
  <c r="I52" i="6"/>
  <c r="I51" i="6"/>
  <c r="I50" i="6"/>
  <c r="I49" i="6"/>
  <c r="I48" i="6"/>
  <c r="I47" i="6"/>
  <c r="I46" i="6"/>
  <c r="I45" i="6"/>
  <c r="I44" i="6"/>
  <c r="I54" i="7"/>
  <c r="I53" i="7"/>
  <c r="I52" i="7"/>
  <c r="I51" i="7"/>
  <c r="I50" i="7"/>
  <c r="I49" i="7"/>
  <c r="I48" i="7"/>
  <c r="I47" i="7"/>
  <c r="I46" i="7"/>
  <c r="I45" i="7"/>
  <c r="I44" i="7"/>
  <c r="I54" i="4"/>
  <c r="I53" i="4"/>
  <c r="I52" i="4"/>
  <c r="I51" i="4"/>
  <c r="I50" i="4"/>
  <c r="I49" i="4"/>
  <c r="I48" i="4"/>
  <c r="I47" i="4"/>
  <c r="I46" i="4"/>
  <c r="I45" i="4"/>
  <c r="I44" i="4"/>
  <c r="F54" i="6"/>
  <c r="F53" i="6"/>
  <c r="F52" i="6"/>
  <c r="F51" i="6"/>
  <c r="F50" i="6"/>
  <c r="F49" i="6"/>
  <c r="F48" i="6"/>
  <c r="F47" i="6"/>
  <c r="F46" i="6"/>
  <c r="F45" i="6"/>
  <c r="F44" i="6"/>
  <c r="F54" i="7"/>
  <c r="F53" i="7"/>
  <c r="F52" i="7"/>
  <c r="F51" i="7"/>
  <c r="F50" i="7"/>
  <c r="F49" i="7"/>
  <c r="F48" i="7"/>
  <c r="F47" i="7"/>
  <c r="F46" i="7"/>
  <c r="F45" i="7"/>
  <c r="F44" i="7"/>
  <c r="F54" i="4"/>
  <c r="F53" i="4"/>
  <c r="F52" i="4"/>
  <c r="F51" i="4"/>
  <c r="F50" i="4"/>
  <c r="F49" i="4"/>
  <c r="F48" i="4"/>
  <c r="F47" i="4"/>
  <c r="F46" i="4"/>
  <c r="F45" i="4"/>
  <c r="F44" i="4"/>
  <c r="I38" i="5"/>
  <c r="I37" i="5"/>
  <c r="I36" i="5"/>
  <c r="I35" i="5"/>
  <c r="I34" i="5"/>
  <c r="I33" i="5"/>
  <c r="I32" i="5"/>
  <c r="I31" i="5"/>
  <c r="I30" i="5"/>
  <c r="I29" i="5"/>
  <c r="I28" i="5"/>
  <c r="I38" i="6"/>
  <c r="I37" i="6"/>
  <c r="I36" i="6"/>
  <c r="I35" i="6"/>
  <c r="I34" i="6"/>
  <c r="I33" i="6"/>
  <c r="I32" i="6"/>
  <c r="I31" i="6"/>
  <c r="I30" i="6"/>
  <c r="I29" i="6"/>
  <c r="I28" i="6"/>
  <c r="I38" i="7"/>
  <c r="I37" i="7"/>
  <c r="I36" i="7"/>
  <c r="I35" i="7"/>
  <c r="I34" i="7"/>
  <c r="I33" i="7"/>
  <c r="I32" i="7"/>
  <c r="I31" i="7"/>
  <c r="I30" i="7"/>
  <c r="I29" i="7"/>
  <c r="I28" i="7"/>
  <c r="I38" i="4"/>
  <c r="I37" i="4"/>
  <c r="I36" i="4"/>
  <c r="I35" i="4"/>
  <c r="I34" i="4"/>
  <c r="I33" i="4"/>
  <c r="I32" i="4"/>
  <c r="I31" i="4"/>
  <c r="I30" i="4"/>
  <c r="I29" i="4"/>
  <c r="I28" i="4"/>
  <c r="F38" i="5"/>
  <c r="F37" i="5"/>
  <c r="F36" i="5"/>
  <c r="F35" i="5"/>
  <c r="F34" i="5"/>
  <c r="F33" i="5"/>
  <c r="F32" i="5"/>
  <c r="F31" i="5"/>
  <c r="F30" i="5"/>
  <c r="F29" i="5"/>
  <c r="F38" i="6"/>
  <c r="F37" i="6"/>
  <c r="F36" i="6"/>
  <c r="F35" i="6"/>
  <c r="F34" i="6"/>
  <c r="F33" i="6"/>
  <c r="F32" i="6"/>
  <c r="F31" i="6"/>
  <c r="F30" i="6"/>
  <c r="F29" i="6"/>
  <c r="F38" i="7"/>
  <c r="F37" i="7"/>
  <c r="F36" i="7"/>
  <c r="F35" i="7"/>
  <c r="F34" i="7"/>
  <c r="F33" i="7"/>
  <c r="F32" i="7"/>
  <c r="F31" i="7"/>
  <c r="F30" i="7"/>
  <c r="F29" i="7"/>
  <c r="F38" i="4"/>
  <c r="F37" i="4"/>
  <c r="F36" i="4"/>
  <c r="F35" i="4"/>
  <c r="F34" i="4"/>
  <c r="F33" i="4"/>
  <c r="F32" i="4"/>
  <c r="F31" i="4"/>
  <c r="F30" i="4"/>
  <c r="F29" i="4"/>
  <c r="L17" i="5"/>
  <c r="L16" i="5"/>
  <c r="L17" i="6"/>
  <c r="L16" i="6"/>
  <c r="L17" i="7"/>
  <c r="L16" i="7"/>
  <c r="L17" i="4"/>
  <c r="L16" i="4"/>
  <c r="I17" i="5"/>
  <c r="I16" i="5"/>
  <c r="I17" i="6"/>
  <c r="I16" i="6"/>
  <c r="I17" i="7"/>
  <c r="I16" i="7"/>
  <c r="I17" i="4"/>
  <c r="I16" i="4"/>
  <c r="F28" i="5"/>
  <c r="F28" i="6"/>
  <c r="F28" i="7"/>
  <c r="F28" i="4"/>
  <c r="J29" i="12" l="1"/>
  <c r="J32" i="12" s="1"/>
  <c r="G29" i="12"/>
  <c r="G32" i="12" s="1"/>
  <c r="O30" i="12"/>
  <c r="I87" i="5"/>
  <c r="O31" i="12"/>
  <c r="H15" i="7"/>
  <c r="I15" i="7" s="1"/>
  <c r="I87" i="4"/>
  <c r="I39" i="7"/>
  <c r="K15" i="7"/>
  <c r="L15" i="7" s="1"/>
  <c r="J82" i="6"/>
  <c r="I87" i="7"/>
  <c r="J86" i="7"/>
  <c r="J80" i="7"/>
  <c r="J85" i="7"/>
  <c r="J84" i="7"/>
  <c r="J83" i="7"/>
  <c r="J82" i="7"/>
  <c r="F87" i="7"/>
  <c r="J86" i="6"/>
  <c r="J84" i="6"/>
  <c r="J85" i="6"/>
  <c r="J80" i="6"/>
  <c r="J83" i="6"/>
  <c r="I39" i="6"/>
  <c r="I15" i="6"/>
  <c r="J86" i="5"/>
  <c r="J85" i="5"/>
  <c r="J84" i="5"/>
  <c r="J83" i="5"/>
  <c r="J82" i="5"/>
  <c r="J80" i="5"/>
  <c r="I15" i="5"/>
  <c r="L15" i="5"/>
  <c r="F87" i="6"/>
  <c r="I39" i="4"/>
  <c r="K15" i="4"/>
  <c r="K29" i="12" s="1"/>
  <c r="F87" i="5"/>
  <c r="I15" i="4"/>
  <c r="F39" i="7"/>
  <c r="L15" i="6"/>
  <c r="F39" i="6"/>
  <c r="F39" i="5"/>
  <c r="I39" i="5"/>
  <c r="F39" i="4"/>
  <c r="J18" i="7"/>
  <c r="J16" i="12" s="1"/>
  <c r="H18" i="7"/>
  <c r="H16" i="12" s="1"/>
  <c r="T13" i="12" s="1"/>
  <c r="G16" i="12"/>
  <c r="S13" i="12" s="1"/>
  <c r="J18" i="6"/>
  <c r="J15" i="12" s="1"/>
  <c r="H18" i="6"/>
  <c r="H15" i="12" s="1"/>
  <c r="T12" i="12" s="1"/>
  <c r="G18" i="6"/>
  <c r="G15" i="12" s="1"/>
  <c r="S12" i="12" s="1"/>
  <c r="K18" i="5"/>
  <c r="K14" i="12" s="1"/>
  <c r="J18" i="5"/>
  <c r="J14" i="12" s="1"/>
  <c r="H18" i="5"/>
  <c r="H14" i="12" s="1"/>
  <c r="T11" i="12" s="1"/>
  <c r="G18" i="5"/>
  <c r="G14" i="12" s="1"/>
  <c r="S11" i="12" s="1"/>
  <c r="U11" i="12" s="1"/>
  <c r="U13" i="12" l="1"/>
  <c r="H29" i="12"/>
  <c r="U12" i="12"/>
  <c r="V11" i="12"/>
  <c r="V13" i="12"/>
  <c r="V12" i="12"/>
  <c r="H32" i="12"/>
  <c r="I32" i="12" s="1"/>
  <c r="L15" i="4"/>
  <c r="N29" i="12"/>
  <c r="N30" i="12"/>
  <c r="N31" i="12"/>
  <c r="O15" i="6"/>
  <c r="K18" i="7"/>
  <c r="K18" i="6"/>
  <c r="K15" i="12" s="1"/>
  <c r="L15" i="12" s="1"/>
  <c r="I15" i="12"/>
  <c r="I18" i="6"/>
  <c r="I14" i="12"/>
  <c r="I18" i="5"/>
  <c r="I16" i="12"/>
  <c r="I18" i="7"/>
  <c r="L14" i="12"/>
  <c r="L18" i="5"/>
  <c r="O17" i="5"/>
  <c r="O16" i="6"/>
  <c r="O15" i="7"/>
  <c r="O16" i="7"/>
  <c r="O17" i="7"/>
  <c r="O17" i="6"/>
  <c r="O16" i="5"/>
  <c r="O15" i="5"/>
  <c r="K18" i="4"/>
  <c r="J18" i="4"/>
  <c r="H18" i="4"/>
  <c r="H13" i="12" s="1"/>
  <c r="T10" i="12" s="1"/>
  <c r="G18" i="4"/>
  <c r="G13" i="12" s="1"/>
  <c r="G17" i="12" s="1"/>
  <c r="S10" i="12" l="1"/>
  <c r="U10" i="12" s="1"/>
  <c r="I29" i="12"/>
  <c r="L29" i="12"/>
  <c r="K32" i="12"/>
  <c r="L32" i="12" s="1"/>
  <c r="O32" i="12" s="1"/>
  <c r="K16" i="12"/>
  <c r="L16" i="12" s="1"/>
  <c r="L18" i="6"/>
  <c r="O18" i="6" s="1"/>
  <c r="K13" i="12"/>
  <c r="J13" i="12"/>
  <c r="J17" i="12" s="1"/>
  <c r="L18" i="7"/>
  <c r="O18" i="7" s="1"/>
  <c r="I18" i="4"/>
  <c r="L18" i="4"/>
  <c r="L13" i="12" s="1"/>
  <c r="O18" i="5"/>
  <c r="O17" i="4"/>
  <c r="O16" i="4"/>
  <c r="O15" i="4"/>
  <c r="N13" i="12" l="1"/>
  <c r="V10" i="12"/>
  <c r="O29" i="12"/>
  <c r="I13" i="12"/>
  <c r="O18" i="4"/>
  <c r="K17" i="12"/>
  <c r="L17" i="12" s="1"/>
  <c r="H17" i="12"/>
  <c r="N17" i="12"/>
  <c r="N16" i="12"/>
  <c r="N14" i="12"/>
  <c r="N15" i="12"/>
  <c r="I17" i="12" l="1"/>
  <c r="O17" i="12" s="1"/>
  <c r="F69" i="12"/>
  <c r="I69" i="12"/>
  <c r="F68" i="12" l="1"/>
  <c r="I68" i="12"/>
</calcChain>
</file>

<file path=xl/sharedStrings.xml><?xml version="1.0" encoding="utf-8"?>
<sst xmlns="http://schemas.openxmlformats.org/spreadsheetml/2006/main" count="709" uniqueCount="115">
  <si>
    <t xml:space="preserve">Información ampliada del Reporte Regional </t>
  </si>
  <si>
    <t>Edición N° 486</t>
  </si>
  <si>
    <t>Macro Región Oriente</t>
  </si>
  <si>
    <t>Ejecución de presupuesto para proyectos de inversión pública</t>
  </si>
  <si>
    <t>Jueves 24 de noviembre 2022</t>
  </si>
  <si>
    <t>Índice</t>
  </si>
  <si>
    <t>Amazonas</t>
  </si>
  <si>
    <t>Loreto</t>
  </si>
  <si>
    <t>San Martín</t>
  </si>
  <si>
    <t>Ucayali</t>
  </si>
  <si>
    <t>Macro Región Oriente: Ejecución de presupuesto para proyectos de inversión pública 2022</t>
  </si>
  <si>
    <t>Macro región Oriente: Ejecución del presupuesto para proyectos de inversión pública, 2022</t>
  </si>
  <si>
    <t>(Millones S/. y porcentaje)</t>
  </si>
  <si>
    <t>1. Ejecución de proyectos de inversión pública</t>
  </si>
  <si>
    <t>Macro Región Oriente: Ejecución del presupuesto para proyectos 
de inversión pública, 2022</t>
  </si>
  <si>
    <t>Departamento</t>
  </si>
  <si>
    <t>PIM</t>
  </si>
  <si>
    <t>Ejecutado</t>
  </si>
  <si>
    <t>No Ejecutado</t>
  </si>
  <si>
    <t>Avance</t>
  </si>
  <si>
    <t>(Millones de S/. y porcentaje)</t>
  </si>
  <si>
    <t>Región</t>
  </si>
  <si>
    <t>Part. Presup.</t>
  </si>
  <si>
    <t>Variación anual del avance 2022-2021 (pp)</t>
  </si>
  <si>
    <t>Presupuesto</t>
  </si>
  <si>
    <t xml:space="preserve">San Martín </t>
  </si>
  <si>
    <t>ORIENTE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</si>
  <si>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MEF - Consulta amigable 23 noviembre de 2022.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</si>
  <si>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CIE - PERUCÁMARAS.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</si>
  <si>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MEF - Consulta amigable al 23 noviembre de 2022.</t>
    </r>
  </si>
  <si>
    <t>2. Ejecución de proyectos de inversión pública por niveles de gobierno</t>
  </si>
  <si>
    <t>Ejecución del presupuesto para proyectos de inversión pública, por niveles de gobierno, 2022</t>
  </si>
  <si>
    <t xml:space="preserve"> (Millones de S/. y porcentaje)</t>
  </si>
  <si>
    <t>Niveles de Gobierno</t>
  </si>
  <si>
    <t>2022 Nov</t>
  </si>
  <si>
    <t>2021 Dic</t>
  </si>
  <si>
    <t>Devengado</t>
  </si>
  <si>
    <t>Gobierno Nacional</t>
  </si>
  <si>
    <t>Gobierno Regional</t>
  </si>
  <si>
    <t>Gobierno Local</t>
  </si>
  <si>
    <t>Total</t>
  </si>
  <si>
    <t>3. Ejecución por Sectores (Función de Gasto)</t>
  </si>
  <si>
    <t>Funciones (Sectores)</t>
  </si>
  <si>
    <t>PIM 2022</t>
  </si>
  <si>
    <t>Ejecución 2022</t>
  </si>
  <si>
    <t>Avance %</t>
  </si>
  <si>
    <t>PIM 2021</t>
  </si>
  <si>
    <t>Ejecución 2021</t>
  </si>
  <si>
    <t>15: TRANSPORTE</t>
  </si>
  <si>
    <t>18: SANEAMIENTO</t>
  </si>
  <si>
    <t>12: ENERGIA</t>
  </si>
  <si>
    <t>10: AGROPECUARIA</t>
  </si>
  <si>
    <t>16: COMUNICACIONES</t>
  </si>
  <si>
    <t>22: EDUCACION</t>
  </si>
  <si>
    <t>06: JUSTICIA</t>
  </si>
  <si>
    <t>20: SALUD</t>
  </si>
  <si>
    <t>17: AMBIENTE</t>
  </si>
  <si>
    <t>04: DEFENSA Y SEGURIDAD NACIONAL</t>
  </si>
  <si>
    <t>OTROS</t>
  </si>
  <si>
    <t>TOTAL</t>
  </si>
  <si>
    <t>03: PLANEAMIENTO, GESTION Y RESERVA DE CONTINGENCIA</t>
  </si>
  <si>
    <t>09: TURISMO</t>
  </si>
  <si>
    <t>21: CULTURA Y DEPORTE</t>
  </si>
  <si>
    <t>05: ORDEN PUBLICO Y SEGURIDAD</t>
  </si>
  <si>
    <t>Gobiernos Locales</t>
  </si>
  <si>
    <t>19: VIVIENDA Y DESARROLLO URBANO</t>
  </si>
  <si>
    <t>08: COMERCIO</t>
  </si>
  <si>
    <t>3. Fuente de Financiamiento</t>
  </si>
  <si>
    <t>Rubro</t>
  </si>
  <si>
    <t>1: RECURSOS ORDINARIOS</t>
  </si>
  <si>
    <t>2: RECURSOS DIRECTAMENTE RECAUDADOS</t>
  </si>
  <si>
    <t>4: DONACIONES Y TRANSFERENCIAS</t>
  </si>
  <si>
    <t>5: RECURSOS DETERMINADOS</t>
  </si>
  <si>
    <t>3: RECURSOS POR OPERACIONES OFICIALES DE CREDITO</t>
  </si>
  <si>
    <t>Amazonas: Ejecución de presupuesto para proyectos de inversión pública - 2022</t>
  </si>
  <si>
    <r>
      <t>Fuente:</t>
    </r>
    <r>
      <rPr>
        <sz val="8"/>
        <rFont val="Calibri"/>
        <family val="2"/>
        <scheme val="minor"/>
      </rPr>
      <t xml:space="preserve"> MEF - Consulta amigable a 23 de noviembre del 2022</t>
    </r>
  </si>
  <si>
    <t>2. Ejecución por Sectores (Función de Gasto)</t>
  </si>
  <si>
    <t>11: PESCA</t>
  </si>
  <si>
    <t>Ejecución de proyectos a nivel de gobierno regional por proyectos</t>
  </si>
  <si>
    <t>Año de Ejecución: 2020</t>
  </si>
  <si>
    <t>Incluye: Sólo Proyectos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</si>
  <si>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</si>
  <si>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</si>
  <si>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</si>
  <si>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</si>
  <si>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</si>
  <si>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</si>
  <si>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</si>
  <si>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</si>
  <si>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</si>
  <si>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</si>
  <si>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</si>
  <si>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</si>
  <si>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</si>
  <si>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</si>
  <si>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</si>
  <si>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</si>
  <si>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</si>
  <si>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</si>
  <si>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</si>
  <si>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</si>
  <si>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</si>
  <si>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</si>
  <si>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</si>
  <si>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</si>
  <si>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</si>
  <si>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</si>
  <si>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</si>
  <si>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</si>
  <si>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</si>
  <si>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Loreto: Ejecución de presupuesto para proyectos de inversión pública - 2022</t>
  </si>
  <si>
    <t>23: PROTECCION SOCIAL</t>
  </si>
  <si>
    <t>San Martín: Ejecución de presupuesto para proyectos de inversión pública - 2022</t>
  </si>
  <si>
    <t>14: INDUSTRIA</t>
  </si>
  <si>
    <t>Ucayali: Ejecución de presupuesto para proyectos de inversión pública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</si>
</sst>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&quot;, &quot;dd&quot; de &quot;mmmm&quot; de &quot;yyyy"/>
    <numFmt numFmtId="165" formatCode="#,##0.0"/>
    <numFmt numFmtId="166" formatCode="0.0%"/>
    <numFmt numFmtId="167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87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4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2" borderId="0" xfId="0" applyFont="1" applyFill="1"/>
    <xf numFmtId="0" fontId="2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7" fillId="2" borderId="0" xfId="0" applyFont="1" applyFill="1" applyAlignment="1">
      <alignment horizontal="left"/>
    </xf>
    <xf numFmtId="0" fontId="15" fillId="2" borderId="5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 wrapText="1"/>
    </xf>
    <xf numFmtId="0" fontId="20" fillId="2" borderId="2" xfId="0" applyFont="1" applyFill="1" applyBorder="1" applyAlignment="1">
      <alignment vertical="center"/>
    </xf>
    <xf numFmtId="166" fontId="15" fillId="2" borderId="0" xfId="1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/>
    </xf>
    <xf numFmtId="167" fontId="1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7" fontId="15" fillId="2" borderId="0" xfId="0" applyNumberFormat="1" applyFont="1" applyFill="1"/>
    <xf numFmtId="0" fontId="22" fillId="2" borderId="14" xfId="0" applyFont="1" applyFill="1" applyBorder="1" applyAlignment="1">
      <alignment vertical="center"/>
    </xf>
    <xf numFmtId="0" fontId="15" fillId="2" borderId="10" xfId="0" applyFont="1" applyFill="1" applyBorder="1"/>
    <xf numFmtId="0" fontId="15" fillId="2" borderId="6" xfId="0" applyFont="1" applyFill="1" applyBorder="1"/>
    <xf numFmtId="0" fontId="15" fillId="2" borderId="11" xfId="0" applyFont="1" applyFill="1" applyBorder="1"/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2" borderId="0" xfId="0" applyFont="1" applyFill="1"/>
    <xf numFmtId="167" fontId="25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vertical="center"/>
    </xf>
    <xf numFmtId="0" fontId="15" fillId="2" borderId="20" xfId="0" applyFont="1" applyFill="1" applyBorder="1"/>
    <xf numFmtId="167" fontId="15" fillId="2" borderId="0" xfId="1" applyNumberFormat="1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vertical="center"/>
    </xf>
    <xf numFmtId="0" fontId="18" fillId="2" borderId="20" xfId="0" applyFont="1" applyFill="1" applyBorder="1"/>
    <xf numFmtId="0" fontId="16" fillId="2" borderId="19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9" fillId="9" borderId="0" xfId="0" applyFont="1" applyFill="1"/>
    <xf numFmtId="0" fontId="29" fillId="9" borderId="22" xfId="0" applyFont="1" applyFill="1" applyBorder="1" applyAlignment="1">
      <alignment horizontal="left" wrapText="1"/>
    </xf>
    <xf numFmtId="3" fontId="29" fillId="9" borderId="22" xfId="0" applyNumberFormat="1" applyFont="1" applyFill="1" applyBorder="1" applyAlignment="1">
      <alignment horizontal="right"/>
    </xf>
    <xf numFmtId="0" fontId="29" fillId="9" borderId="22" xfId="0" applyFont="1" applyFill="1" applyBorder="1" applyAlignment="1">
      <alignment horizontal="right"/>
    </xf>
    <xf numFmtId="0" fontId="29" fillId="9" borderId="23" xfId="0" applyFont="1" applyFill="1" applyBorder="1" applyAlignment="1">
      <alignment horizontal="left" wrapText="1"/>
    </xf>
    <xf numFmtId="0" fontId="29" fillId="9" borderId="23" xfId="0" applyFont="1" applyFill="1" applyBorder="1" applyAlignment="1">
      <alignment horizontal="right"/>
    </xf>
    <xf numFmtId="3" fontId="29" fillId="9" borderId="23" xfId="0" applyNumberFormat="1" applyFont="1" applyFill="1" applyBorder="1" applyAlignment="1">
      <alignment horizontal="right"/>
    </xf>
    <xf numFmtId="0" fontId="30" fillId="10" borderId="2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right" wrapText="1"/>
    </xf>
    <xf numFmtId="3" fontId="29" fillId="9" borderId="22" xfId="0" applyNumberFormat="1" applyFont="1" applyFill="1" applyBorder="1" applyAlignment="1">
      <alignment horizontal="right" wrapText="1"/>
    </xf>
    <xf numFmtId="0" fontId="30" fillId="10" borderId="24" xfId="0" applyFont="1" applyFill="1" applyBorder="1" applyAlignment="1">
      <alignment vertical="center" wrapText="1"/>
    </xf>
    <xf numFmtId="0" fontId="30" fillId="10" borderId="24" xfId="0" applyFont="1" applyFill="1" applyBorder="1" applyAlignment="1">
      <alignment vertical="center"/>
    </xf>
    <xf numFmtId="3" fontId="29" fillId="9" borderId="0" xfId="0" applyNumberFormat="1" applyFont="1" applyFill="1" applyAlignment="1">
      <alignment horizontal="right"/>
    </xf>
    <xf numFmtId="0" fontId="29" fillId="9" borderId="0" xfId="0" applyFont="1" applyFill="1" applyAlignment="1">
      <alignment horizontal="right"/>
    </xf>
    <xf numFmtId="0" fontId="29" fillId="9" borderId="0" xfId="0" applyFont="1" applyFill="1" applyAlignment="1">
      <alignment horizontal="left" wrapText="1"/>
    </xf>
    <xf numFmtId="0" fontId="29" fillId="4" borderId="0" xfId="0" applyFont="1" applyFill="1" applyAlignment="1">
      <alignment horizontal="left" wrapText="1"/>
    </xf>
    <xf numFmtId="0" fontId="29" fillId="9" borderId="21" xfId="0" applyFont="1" applyFill="1" applyBorder="1" applyAlignment="1">
      <alignment horizontal="left" wrapText="1"/>
    </xf>
    <xf numFmtId="3" fontId="29" fillId="9" borderId="21" xfId="0" applyNumberFormat="1" applyFont="1" applyFill="1" applyBorder="1" applyAlignment="1">
      <alignment horizontal="right"/>
    </xf>
    <xf numFmtId="0" fontId="29" fillId="9" borderId="21" xfId="0" applyFont="1" applyFill="1" applyBorder="1" applyAlignment="1">
      <alignment horizontal="right"/>
    </xf>
    <xf numFmtId="0" fontId="30" fillId="10" borderId="21" xfId="0" applyFont="1" applyFill="1" applyBorder="1" applyAlignment="1">
      <alignment vertical="center" wrapText="1"/>
    </xf>
    <xf numFmtId="0" fontId="30" fillId="10" borderId="21" xfId="0" applyFont="1" applyFill="1" applyBorder="1" applyAlignment="1">
      <alignment vertical="center"/>
    </xf>
    <xf numFmtId="0" fontId="30" fillId="10" borderId="21" xfId="0" applyFont="1" applyFill="1" applyBorder="1" applyAlignment="1">
      <alignment horizontal="center" vertical="center"/>
    </xf>
    <xf numFmtId="3" fontId="29" fillId="9" borderId="21" xfId="0" applyNumberFormat="1" applyFont="1" applyFill="1" applyBorder="1" applyAlignment="1">
      <alignment horizontal="right" wrapText="1"/>
    </xf>
    <xf numFmtId="0" fontId="29" fillId="9" borderId="21" xfId="0" applyFont="1" applyFill="1" applyBorder="1" applyAlignment="1">
      <alignment horizontal="right" wrapText="1"/>
    </xf>
    <xf numFmtId="0" fontId="21" fillId="2" borderId="0" xfId="0" applyFont="1" applyFill="1" applyAlignment="1">
      <alignment vertical="center"/>
    </xf>
    <xf numFmtId="166" fontId="18" fillId="2" borderId="0" xfId="1" applyNumberFormat="1" applyFont="1" applyFill="1" applyBorder="1" applyAlignment="1">
      <alignment vertical="center"/>
    </xf>
    <xf numFmtId="166" fontId="16" fillId="2" borderId="0" xfId="1" applyNumberFormat="1" applyFont="1" applyFill="1" applyBorder="1" applyAlignment="1">
      <alignment vertical="center"/>
    </xf>
    <xf numFmtId="0" fontId="18" fillId="2" borderId="21" xfId="0" applyFont="1" applyFill="1" applyBorder="1" applyAlignment="1">
      <alignment horizontal="left" vertical="center"/>
    </xf>
    <xf numFmtId="167" fontId="18" fillId="2" borderId="21" xfId="0" applyNumberFormat="1" applyFont="1" applyFill="1" applyBorder="1" applyAlignment="1">
      <alignment horizontal="center" vertical="center"/>
    </xf>
    <xf numFmtId="3" fontId="20" fillId="2" borderId="21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 vertical="center"/>
    </xf>
    <xf numFmtId="0" fontId="18" fillId="2" borderId="21" xfId="0" applyFont="1" applyFill="1" applyBorder="1"/>
    <xf numFmtId="3" fontId="18" fillId="2" borderId="21" xfId="0" applyNumberFormat="1" applyFont="1" applyFill="1" applyBorder="1" applyAlignment="1">
      <alignment horizontal="right"/>
    </xf>
    <xf numFmtId="9" fontId="18" fillId="2" borderId="21" xfId="1" applyFont="1" applyFill="1" applyBorder="1" applyAlignment="1">
      <alignment horizontal="center"/>
    </xf>
    <xf numFmtId="0" fontId="18" fillId="2" borderId="21" xfId="0" applyFont="1" applyFill="1" applyBorder="1" applyAlignment="1">
      <alignment horizontal="right"/>
    </xf>
    <xf numFmtId="0" fontId="16" fillId="11" borderId="21" xfId="0" applyFont="1" applyFill="1" applyBorder="1" applyAlignment="1">
      <alignment horizontal="center"/>
    </xf>
    <xf numFmtId="0" fontId="21" fillId="11" borderId="21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 vertical="center"/>
    </xf>
    <xf numFmtId="9" fontId="18" fillId="0" borderId="7" xfId="1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9" fontId="18" fillId="2" borderId="0" xfId="1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3" fontId="18" fillId="0" borderId="13" xfId="0" applyNumberFormat="1" applyFont="1" applyBorder="1" applyAlignment="1">
      <alignment horizontal="right" vertical="center" indent="2"/>
    </xf>
    <xf numFmtId="3" fontId="16" fillId="0" borderId="13" xfId="0" applyNumberFormat="1" applyFont="1" applyBorder="1" applyAlignment="1">
      <alignment horizontal="right" vertical="center" indent="2"/>
    </xf>
    <xf numFmtId="0" fontId="19" fillId="6" borderId="13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15" fillId="2" borderId="0" xfId="0" applyFont="1" applyFill="1" applyAlignment="1">
      <alignment vertical="center" wrapText="1"/>
    </xf>
    <xf numFmtId="0" fontId="15" fillId="2" borderId="25" xfId="0" applyFont="1" applyFill="1" applyBorder="1"/>
    <xf numFmtId="0" fontId="15" fillId="2" borderId="26" xfId="0" applyFont="1" applyFill="1" applyBorder="1"/>
    <xf numFmtId="0" fontId="15" fillId="2" borderId="27" xfId="0" applyFont="1" applyFill="1" applyBorder="1"/>
    <xf numFmtId="0" fontId="15" fillId="2" borderId="28" xfId="0" applyFont="1" applyFill="1" applyBorder="1"/>
    <xf numFmtId="0" fontId="15" fillId="2" borderId="29" xfId="0" applyFont="1" applyFill="1" applyBorder="1"/>
    <xf numFmtId="0" fontId="27" fillId="2" borderId="0" xfId="0" applyFont="1" applyFill="1"/>
    <xf numFmtId="0" fontId="18" fillId="2" borderId="29" xfId="0" applyFont="1" applyFill="1" applyBorder="1"/>
    <xf numFmtId="165" fontId="25" fillId="2" borderId="29" xfId="0" applyNumberFormat="1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horizontal="left"/>
    </xf>
    <xf numFmtId="9" fontId="18" fillId="2" borderId="0" xfId="1" applyFont="1" applyFill="1" applyBorder="1" applyAlignment="1">
      <alignment horizontal="center" vertical="center"/>
    </xf>
    <xf numFmtId="0" fontId="15" fillId="2" borderId="30" xfId="0" applyFont="1" applyFill="1" applyBorder="1"/>
    <xf numFmtId="0" fontId="15" fillId="2" borderId="31" xfId="0" applyFont="1" applyFill="1" applyBorder="1"/>
    <xf numFmtId="0" fontId="15" fillId="2" borderId="32" xfId="0" applyFont="1" applyFill="1" applyBorder="1"/>
    <xf numFmtId="3" fontId="18" fillId="0" borderId="7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0" fontId="24" fillId="2" borderId="0" xfId="0" applyFont="1" applyFill="1" applyAlignment="1">
      <alignment vertical="center" wrapText="1"/>
    </xf>
    <xf numFmtId="0" fontId="17" fillId="2" borderId="29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left" vertical="top" wrapText="1"/>
    </xf>
    <xf numFmtId="0" fontId="2" fillId="2" borderId="29" xfId="0" applyFont="1" applyFill="1" applyBorder="1"/>
    <xf numFmtId="167" fontId="25" fillId="2" borderId="29" xfId="0" applyNumberFormat="1" applyFont="1" applyFill="1" applyBorder="1" applyAlignment="1">
      <alignment horizontal="center"/>
    </xf>
    <xf numFmtId="0" fontId="16" fillId="11" borderId="21" xfId="0" applyFont="1" applyFill="1" applyBorder="1" applyAlignment="1">
      <alignment horizontal="left"/>
    </xf>
    <xf numFmtId="0" fontId="16" fillId="12" borderId="21" xfId="0" applyFont="1" applyFill="1" applyBorder="1" applyAlignment="1">
      <alignment horizontal="right"/>
    </xf>
    <xf numFmtId="3" fontId="16" fillId="12" borderId="21" xfId="0" applyNumberFormat="1" applyFont="1" applyFill="1" applyBorder="1" applyAlignment="1">
      <alignment horizontal="right"/>
    </xf>
    <xf numFmtId="9" fontId="16" fillId="12" borderId="21" xfId="1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vertical="center"/>
    </xf>
    <xf numFmtId="9" fontId="18" fillId="0" borderId="21" xfId="1" applyFont="1" applyFill="1" applyBorder="1" applyAlignment="1">
      <alignment horizontal="center" vertical="center"/>
    </xf>
    <xf numFmtId="3" fontId="16" fillId="0" borderId="21" xfId="0" applyNumberFormat="1" applyFont="1" applyBorder="1" applyAlignment="1">
      <alignment vertical="center"/>
    </xf>
    <xf numFmtId="166" fontId="18" fillId="0" borderId="13" xfId="1" applyNumberFormat="1" applyFont="1" applyBorder="1" applyAlignment="1">
      <alignment horizontal="right" vertical="center" indent="2"/>
    </xf>
    <xf numFmtId="166" fontId="18" fillId="0" borderId="13" xfId="1" applyNumberFormat="1" applyFont="1" applyFill="1" applyBorder="1" applyAlignment="1">
      <alignment horizontal="right" vertical="center" indent="2"/>
    </xf>
    <xf numFmtId="166" fontId="16" fillId="0" borderId="13" xfId="1" applyNumberFormat="1" applyFont="1" applyFill="1" applyBorder="1" applyAlignment="1">
      <alignment horizontal="right" vertical="center" indent="2"/>
    </xf>
    <xf numFmtId="9" fontId="15" fillId="2" borderId="0" xfId="1" applyFont="1" applyFill="1" applyBorder="1"/>
    <xf numFmtId="1" fontId="25" fillId="2" borderId="0" xfId="0" applyNumberFormat="1" applyFont="1" applyFill="1"/>
    <xf numFmtId="0" fontId="16" fillId="2" borderId="0" xfId="0" applyFont="1" applyFill="1" applyAlignment="1">
      <alignment horizontal="center"/>
    </xf>
    <xf numFmtId="167" fontId="16" fillId="2" borderId="0" xfId="0" applyNumberFormat="1" applyFont="1" applyFill="1" applyAlignment="1">
      <alignment horizontal="center"/>
    </xf>
    <xf numFmtId="166" fontId="18" fillId="8" borderId="0" xfId="1" applyNumberFormat="1" applyFont="1" applyFill="1" applyBorder="1"/>
    <xf numFmtId="3" fontId="18" fillId="2" borderId="0" xfId="0" applyNumberFormat="1" applyFont="1" applyFill="1"/>
    <xf numFmtId="3" fontId="18" fillId="8" borderId="0" xfId="0" applyNumberFormat="1" applyFont="1" applyFill="1"/>
    <xf numFmtId="166" fontId="18" fillId="2" borderId="0" xfId="1" applyNumberFormat="1" applyFont="1" applyFill="1" applyBorder="1"/>
    <xf numFmtId="0" fontId="31" fillId="0" borderId="0" xfId="2" applyFont="1"/>
    <xf numFmtId="0" fontId="21" fillId="11" borderId="21" xfId="0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top" wrapText="1"/>
    </xf>
    <xf numFmtId="0" fontId="25" fillId="2" borderId="12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8" fillId="2" borderId="6" xfId="0" applyFont="1" applyFill="1" applyBorder="1" applyAlignment="1">
      <alignment horizontal="center" vertical="top" wrapText="1"/>
    </xf>
    <xf numFmtId="0" fontId="19" fillId="6" borderId="7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top" wrapText="1"/>
    </xf>
    <xf numFmtId="0" fontId="24" fillId="2" borderId="5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/>
    </xf>
    <xf numFmtId="0" fontId="29" fillId="9" borderId="0" xfId="0" applyFont="1" applyFill="1" applyAlignment="1">
      <alignment horizontal="center"/>
    </xf>
    <xf numFmtId="0" fontId="28" fillId="9" borderId="0" xfId="0" applyFont="1" applyFill="1" applyAlignment="1">
      <alignment wrapText="1"/>
    </xf>
  </cellXfs>
  <cellStyles count="3">
    <cellStyle name="Normal" xfId="0" builtinId="0"/>
    <cellStyle name="Normal 6" xfId="2" xr:uid="{00000000-0005-0000-0000-000001000000}"/>
    <cellStyle name="Porcentaje" xfId="1" builtinId="5"/>
  </cellStyles>
  <dxfs count="0"/>
  <tableStyles count="0" defaultTableStyle="TableStyleMedium2" defaultPivotStyle="PivotStyleLight16"/>
  <colors>
    <mruColors>
      <color rgb="FFF24C4C"/>
      <color rgb="FFEE9292"/>
      <color rgb="FFFEA4A4"/>
      <color rgb="FFFDA9A9"/>
      <color rgb="FFFEDEDE"/>
      <color rgb="FFFD7B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15983546371476E-2"/>
          <c:y val="4.0730151388018332E-2"/>
          <c:w val="0.91276006846875846"/>
          <c:h val="0.736919840595600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'Macro Región Oriente'!$T$9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Oriente'!$R$10:$R$16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 </c:v>
                </c:pt>
                <c:pt idx="3">
                  <c:v>Ucayali</c:v>
                </c:pt>
              </c:strCache>
            </c:strRef>
          </c:cat>
          <c:val>
            <c:numRef>
              <c:f>'Macro Región Oriente'!$T$10:$T$13</c:f>
              <c:numCache>
                <c:formatCode>#,##0</c:formatCode>
                <c:ptCount val="4"/>
                <c:pt idx="0">
                  <c:v>778.98650699999996</c:v>
                </c:pt>
                <c:pt idx="1">
                  <c:v>1078.422783</c:v>
                </c:pt>
                <c:pt idx="2">
                  <c:v>930.71921099999997</c:v>
                </c:pt>
                <c:pt idx="3">
                  <c:v>503.25297499999999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2-44D2-A8C9-12A8F0E3A7F2}"/>
            </c:ext>
          </c:extLst>
        </c:ser>
        <c:ser>
          <c:idx val="1"/>
          <c:order val="1"/>
          <c:tx>
            <c:strRef>
              <c:f>'Macro Región Oriente'!$U$9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rgbClr val="FDA9A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90292945672059E-17"/>
                  <c:y val="-0.14119033457662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E-453E-AF32-D0327B2E4BDE}"/>
                </c:ext>
              </c:extLst>
            </c:dLbl>
            <c:dLbl>
              <c:idx val="1"/>
              <c:layout>
                <c:manualLayout>
                  <c:x val="-4.2580585891344117E-17"/>
                  <c:y val="-0.1553093680342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E-453E-AF32-D0327B2E4BDE}"/>
                </c:ext>
              </c:extLst>
            </c:dLbl>
            <c:dLbl>
              <c:idx val="2"/>
              <c:layout>
                <c:manualLayout>
                  <c:x val="0"/>
                  <c:y val="-4.23571003729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E-453E-AF32-D0327B2E4BDE}"/>
                </c:ext>
              </c:extLst>
            </c:dLbl>
            <c:dLbl>
              <c:idx val="3"/>
              <c:layout>
                <c:manualLayout>
                  <c:x val="4.6452084857351011E-3"/>
                  <c:y val="-5.176978934476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E-453E-AF32-D0327B2E4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Oriente'!$R$10:$R$16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 </c:v>
                </c:pt>
                <c:pt idx="3">
                  <c:v>Ucayali</c:v>
                </c:pt>
              </c:strCache>
            </c:strRef>
          </c:cat>
          <c:val>
            <c:numRef>
              <c:f>'Macro Región Oriente'!$U$10:$U$13</c:f>
              <c:numCache>
                <c:formatCode>#,##0</c:formatCode>
                <c:ptCount val="4"/>
                <c:pt idx="0">
                  <c:v>485.99740200000008</c:v>
                </c:pt>
                <c:pt idx="1">
                  <c:v>648.35582200000022</c:v>
                </c:pt>
                <c:pt idx="2">
                  <c:v>596.17989899999986</c:v>
                </c:pt>
                <c:pt idx="3">
                  <c:v>460.27282400000001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969919"/>
        <c:axId val="1682886207"/>
      </c:barChart>
      <c:lineChart>
        <c:grouping val="stacked"/>
        <c:varyColors val="0"/>
        <c:ser>
          <c:idx val="2"/>
          <c:order val="2"/>
          <c:tx>
            <c:strRef>
              <c:f>'Macro Región Oriente'!$V$9</c:f>
              <c:strCache>
                <c:ptCount val="1"/>
                <c:pt idx="0">
                  <c:v>Avance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2317849305047568E-2"/>
                  <c:y val="2.680281713628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E-453E-AF32-D0327B2E4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Oriente'!$R$10:$R$16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 </c:v>
                </c:pt>
                <c:pt idx="3">
                  <c:v>Ucayali</c:v>
                </c:pt>
              </c:strCache>
            </c:strRef>
          </c:cat>
          <c:val>
            <c:numRef>
              <c:f>'Macro Región Oriente'!$V$10:$V$13</c:f>
              <c:numCache>
                <c:formatCode>0.0%</c:formatCode>
                <c:ptCount val="4"/>
                <c:pt idx="0">
                  <c:v>0.61580744344472127</c:v>
                </c:pt>
                <c:pt idx="1">
                  <c:v>0.62452869167903535</c:v>
                </c:pt>
                <c:pt idx="2">
                  <c:v>0.60954859748395562</c:v>
                </c:pt>
                <c:pt idx="3">
                  <c:v>0.52230358078870698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906127"/>
        <c:axId val="1682894943"/>
      </c:lineChart>
      <c:catAx>
        <c:axId val="163796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82886207"/>
        <c:crosses val="autoZero"/>
        <c:auto val="1"/>
        <c:lblAlgn val="ctr"/>
        <c:lblOffset val="100"/>
        <c:noMultiLvlLbl val="0"/>
      </c:catAx>
      <c:valAx>
        <c:axId val="168288620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37969919"/>
        <c:crosses val="autoZero"/>
        <c:crossBetween val="between"/>
      </c:valAx>
      <c:valAx>
        <c:axId val="168289494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6906127"/>
        <c:crosses val="max"/>
        <c:crossBetween val="between"/>
      </c:valAx>
      <c:catAx>
        <c:axId val="19269061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28949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80E1216F-A851-4FF3-BE90-0CA5AF8B5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336F77F0-760F-4743-B797-B958B9EB6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0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63849EFD-8193-4F90-8D5B-B11E26C59117}"/>
            </a:ext>
          </a:extLst>
        </xdr:cNvPr>
        <xdr:cNvGrpSpPr/>
      </xdr:nvGrpSpPr>
      <xdr:grpSpPr>
        <a:xfrm>
          <a:off x="5819775" y="1662384"/>
          <a:ext cx="180975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49CF5F0D-57D1-4339-9E6A-B31A21E0850F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BE286D2E-514D-4378-A1C7-EB9DF8756808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0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6FA0B174-E1F8-4908-BAC6-AA62BF8111F1}"/>
            </a:ext>
          </a:extLst>
        </xdr:cNvPr>
        <xdr:cNvGrpSpPr/>
      </xdr:nvGrpSpPr>
      <xdr:grpSpPr>
        <a:xfrm>
          <a:off x="5818933" y="1897773"/>
          <a:ext cx="181817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2A8E1087-D470-42A5-906D-70B64FB061C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72CAAA4E-4E8F-48F3-BDC5-A15ECC27DF5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0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48CBF7B3-DA2C-460D-B299-8337D504552D}"/>
            </a:ext>
          </a:extLst>
        </xdr:cNvPr>
        <xdr:cNvGrpSpPr/>
      </xdr:nvGrpSpPr>
      <xdr:grpSpPr>
        <a:xfrm>
          <a:off x="5821458" y="2155861"/>
          <a:ext cx="179292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A84A06E5-73D4-4AEE-BA09-36189BC5A1AE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57536FE7-BCC3-4695-943B-9440C53ACADD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0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3CA6086E-69C7-4968-8588-35AC2192BECE}"/>
            </a:ext>
          </a:extLst>
        </xdr:cNvPr>
        <xdr:cNvGrpSpPr/>
      </xdr:nvGrpSpPr>
      <xdr:grpSpPr>
        <a:xfrm>
          <a:off x="5819775" y="2403147"/>
          <a:ext cx="180975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9D666EEA-2E6F-4250-B385-4F4366735D6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9160091D-C098-4305-AD48-E0D29FA986AD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146685</xdr:colOff>
      <xdr:row>1</xdr:row>
      <xdr:rowOff>5715</xdr:rowOff>
    </xdr:from>
    <xdr:to>
      <xdr:col>19</xdr:col>
      <xdr:colOff>603885</xdr:colOff>
      <xdr:row>2</xdr:row>
      <xdr:rowOff>120015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9F1F98A5-8589-4E23-8D43-01982FAB0092}"/>
            </a:ext>
          </a:extLst>
        </xdr:cNvPr>
        <xdr:cNvSpPr/>
      </xdr:nvSpPr>
      <xdr:spPr>
        <a:xfrm>
          <a:off x="14990445" y="135255"/>
          <a:ext cx="457200" cy="32766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0</xdr:rowOff>
    </xdr:to>
    <xdr:sp macro="" textlink="">
      <xdr:nvSpPr>
        <xdr:cNvPr id="3" name="3 Flecha derecha">
          <a:extLst>
            <a:ext uri="{FF2B5EF4-FFF2-40B4-BE49-F238E27FC236}">
              <a16:creationId xmlns:a16="http://schemas.microsoft.com/office/drawing/2014/main" id="{905BC4BF-8140-434E-9262-300B56421254}"/>
            </a:ext>
          </a:extLst>
        </xdr:cNvPr>
        <xdr:cNvSpPr/>
      </xdr:nvSpPr>
      <xdr:spPr>
        <a:xfrm>
          <a:off x="11044069" y="1062318"/>
          <a:ext cx="672353" cy="3720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 editAs="absolute">
    <xdr:from>
      <xdr:col>0</xdr:col>
      <xdr:colOff>0</xdr:colOff>
      <xdr:row>0</xdr:row>
      <xdr:rowOff>110836</xdr:rowOff>
    </xdr:from>
    <xdr:to>
      <xdr:col>0</xdr:col>
      <xdr:colOff>683952</xdr:colOff>
      <xdr:row>4</xdr:row>
      <xdr:rowOff>7051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8F13C27C-26CC-40FA-BECD-57596868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36"/>
          <a:ext cx="683952" cy="727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776569</xdr:colOff>
      <xdr:row>5</xdr:row>
      <xdr:rowOff>68452</xdr:rowOff>
    </xdr:from>
    <xdr:to>
      <xdr:col>22</xdr:col>
      <xdr:colOff>685946</xdr:colOff>
      <xdr:row>18</xdr:row>
      <xdr:rowOff>143689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B7706D1-0A09-4EDB-8BBE-B663D853E68D}"/>
            </a:ext>
            <a:ext uri="{147F2762-F138-4A5C-976F-8EAC2B608ADB}">
              <a16:predDERef xmlns:a16="http://schemas.microsoft.com/office/drawing/2014/main" pred="{8F13C27C-26CC-40FA-BECD-575968682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AD00636E-9A1D-4813-9804-27CF5ADB4E89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8654AE3-95B3-4E64-BCD5-C9142E2A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68E26832-AEAD-4512-BF5D-8441E7E1A5EC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A995A31-9060-4AD7-8984-91F4D546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F118A1D0-100D-4024-950D-2132CF0C92E9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D201A888-81BF-4198-A7AD-10A4B91A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E63134E3-2BFE-4B91-B27B-B59F95B57623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A98E3F10-47B5-4605-AE65-5C425653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workbookViewId="0">
      <selection activeCell="G12" sqref="G12:P12"/>
    </sheetView>
  </sheetViews>
  <sheetFormatPr defaultColWidth="0" defaultRowHeight="15" zeroHeight="1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>
      <c r="A2" s="7"/>
      <c r="B2" s="8"/>
      <c r="C2" s="8"/>
      <c r="D2" s="8"/>
      <c r="E2" s="7"/>
      <c r="F2" s="7"/>
      <c r="G2" s="151" t="s">
        <v>0</v>
      </c>
      <c r="H2" s="151"/>
      <c r="I2" s="151"/>
      <c r="J2" s="151"/>
      <c r="K2" s="151"/>
      <c r="L2" s="151"/>
      <c r="M2" s="151"/>
      <c r="N2" s="151"/>
      <c r="O2" s="151"/>
      <c r="P2" s="151"/>
      <c r="Q2" s="1"/>
      <c r="S2" s="1"/>
    </row>
    <row r="3" spans="1:19" s="2" customFormat="1" ht="18.75" customHeight="1">
      <c r="B3" s="9"/>
      <c r="C3" s="9"/>
      <c r="D3" s="9"/>
      <c r="E3" s="9"/>
      <c r="F3" s="9"/>
      <c r="G3" s="152" t="s">
        <v>1</v>
      </c>
      <c r="H3" s="152"/>
      <c r="I3" s="152"/>
      <c r="J3" s="152"/>
      <c r="K3" s="152"/>
      <c r="L3" s="152"/>
      <c r="M3" s="152"/>
      <c r="N3" s="152"/>
      <c r="O3" s="152"/>
      <c r="P3" s="152"/>
      <c r="Q3" s="1"/>
      <c r="S3" s="1"/>
    </row>
    <row r="4" spans="1:19" s="2" customFormat="1" ht="12.75">
      <c r="D4" s="10"/>
      <c r="E4" s="10"/>
      <c r="F4" s="10"/>
      <c r="G4" s="10"/>
      <c r="H4" s="10"/>
      <c r="I4" s="10"/>
      <c r="Q4" s="1"/>
      <c r="S4" s="1"/>
    </row>
    <row r="5" spans="1:19" s="2" customFormat="1" ht="12">
      <c r="Q5" s="1"/>
      <c r="S5" s="1"/>
    </row>
    <row r="6" spans="1:19" s="2" customFormat="1" ht="12">
      <c r="Q6" s="1"/>
      <c r="S6" s="1"/>
    </row>
    <row r="7" spans="1:19" s="2" customFormat="1" ht="12">
      <c r="Q7" s="1"/>
      <c r="S7" s="1"/>
    </row>
    <row r="8" spans="1:19" s="2" customFormat="1" ht="12">
      <c r="Q8" s="1"/>
      <c r="S8" s="1"/>
    </row>
    <row r="9" spans="1:19" s="2" customFormat="1" ht="21.75" customHeight="1">
      <c r="G9" s="153" t="s">
        <v>2</v>
      </c>
      <c r="H9" s="153"/>
      <c r="I9" s="153"/>
      <c r="J9" s="153"/>
      <c r="K9" s="153"/>
      <c r="L9" s="153"/>
      <c r="M9" s="153"/>
      <c r="N9" s="153"/>
      <c r="O9" s="153"/>
      <c r="P9" s="153"/>
      <c r="Q9" s="3"/>
      <c r="R9" s="4"/>
      <c r="S9" s="1"/>
    </row>
    <row r="10" spans="1:19" s="2" customFormat="1" ht="20.25" customHeight="1">
      <c r="G10" s="152" t="s">
        <v>3</v>
      </c>
      <c r="H10" s="152"/>
      <c r="I10" s="152"/>
      <c r="J10" s="152"/>
      <c r="K10" s="152"/>
      <c r="L10" s="152"/>
      <c r="M10" s="152"/>
      <c r="N10" s="152"/>
      <c r="O10" s="152"/>
      <c r="P10" s="152"/>
      <c r="Q10" s="5"/>
      <c r="R10" s="6"/>
      <c r="S10" s="1"/>
    </row>
    <row r="11" spans="1:19" s="2" customFormat="1" ht="15" customHeight="1">
      <c r="G11" s="154" t="s">
        <v>4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"/>
      <c r="S11" s="1"/>
    </row>
    <row r="12" spans="1:19" s="2" customFormat="1" ht="14.25"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"/>
      <c r="S12" s="1"/>
    </row>
    <row r="13" spans="1:19" s="2" customFormat="1" ht="12">
      <c r="Q13" s="1"/>
      <c r="S13" s="1"/>
    </row>
    <row r="14" spans="1:19" s="2" customFormat="1" ht="12">
      <c r="Q14" s="1"/>
      <c r="S14" s="1"/>
    </row>
    <row r="15" spans="1:19" s="2" customFormat="1" ht="12">
      <c r="Q15" s="1"/>
      <c r="S15" s="1"/>
    </row>
    <row r="16" spans="1:19" s="2" customFormat="1" ht="12">
      <c r="Q16" s="1"/>
      <c r="S16" s="1"/>
    </row>
    <row r="17" spans="7:19" s="2" customFormat="1" ht="12">
      <c r="P17" s="11"/>
      <c r="Q17" s="1"/>
      <c r="S17" s="1"/>
    </row>
    <row r="18" spans="7:19" s="2" customFormat="1" ht="12">
      <c r="Q18" s="1"/>
      <c r="S18" s="1"/>
    </row>
    <row r="19" spans="7:19" s="2" customFormat="1" ht="15" customHeight="1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>
      <c r="Q20" s="1"/>
      <c r="S20" s="1"/>
    </row>
    <row r="21" spans="7:19" s="2" customFormat="1" ht="12">
      <c r="Q21" s="1"/>
      <c r="S21" s="1"/>
    </row>
    <row r="22" spans="7:19" s="2" customFormat="1" ht="12">
      <c r="Q22" s="1"/>
      <c r="S22" s="1"/>
    </row>
    <row r="23" spans="7:19" s="2" customFormat="1" ht="12">
      <c r="Q23" s="1"/>
      <c r="S23" s="1"/>
    </row>
    <row r="24" spans="7:19" s="2" customFormat="1" ht="12">
      <c r="Q24" s="1"/>
      <c r="S24" s="1"/>
    </row>
    <row r="25" spans="7:19" s="2" customFormat="1" ht="12">
      <c r="Q25" s="1"/>
      <c r="S25" s="1"/>
    </row>
    <row r="26" spans="7:19" s="2" customFormat="1" ht="12">
      <c r="Q26" s="1"/>
      <c r="S26" s="1"/>
    </row>
    <row r="27" spans="7:19" s="2" customFormat="1" ht="12">
      <c r="Q27" s="1"/>
      <c r="S27" s="1"/>
    </row>
    <row r="28" spans="7:19" s="2" customFormat="1" ht="12">
      <c r="Q28" s="1"/>
      <c r="S28" s="1"/>
    </row>
    <row r="29" spans="7:19" s="2" customFormat="1" ht="12">
      <c r="Q29" s="1"/>
      <c r="S29" s="1"/>
    </row>
    <row r="30" spans="7:19" s="2" customFormat="1" ht="12">
      <c r="Q30" s="1"/>
      <c r="S30" s="1"/>
    </row>
    <row r="31" spans="7:19" s="2" customFormat="1" ht="12">
      <c r="Q31" s="1"/>
      <c r="S31" s="1"/>
    </row>
    <row r="32" spans="7:19" s="2" customFormat="1" ht="12">
      <c r="Q32" s="1"/>
      <c r="S32" s="1"/>
    </row>
    <row r="33" spans="17:19" s="2" customFormat="1" ht="1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topLeftCell="A2" zoomScaleNormal="100" workbookViewId="0">
      <selection activeCell="K13" sqref="K13"/>
    </sheetView>
  </sheetViews>
  <sheetFormatPr defaultColWidth="0" defaultRowHeight="0" customHeight="1" zeroHeight="1"/>
  <cols>
    <col min="1" max="9" width="8.85546875" customWidth="1"/>
    <col min="10" max="10" width="10.28515625" customWidth="1"/>
    <col min="11" max="14" width="8.85546875" customWidth="1"/>
    <col min="15" max="15" width="40.7109375" customWidth="1"/>
    <col min="16" max="18" width="6.28515625" customWidth="1"/>
    <col min="19" max="19" width="0" hidden="1" customWidth="1"/>
    <col min="20" max="16384" width="8.85546875" hidden="1"/>
  </cols>
  <sheetData>
    <row r="1" spans="1:18" s="2" customFormat="1" ht="9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R1" s="1"/>
    </row>
    <row r="2" spans="1:18" s="2" customFormat="1" ht="9" customHeight="1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R2" s="1"/>
    </row>
    <row r="3" spans="1:18" s="2" customFormat="1" ht="18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"/>
      <c r="R3" s="1"/>
    </row>
    <row r="4" spans="1:18" s="2" customFormat="1" ht="12.75">
      <c r="D4" s="10"/>
      <c r="E4" s="10"/>
      <c r="F4" s="10"/>
      <c r="G4" s="10"/>
      <c r="H4" s="10"/>
      <c r="I4" s="10"/>
      <c r="P4" s="1"/>
      <c r="R4" s="1"/>
    </row>
    <row r="5" spans="1:18" s="2" customFormat="1" ht="12">
      <c r="P5" s="1"/>
      <c r="R5" s="1"/>
    </row>
    <row r="6" spans="1:18" s="2" customFormat="1" ht="23.25">
      <c r="I6" s="17"/>
      <c r="J6" s="17"/>
      <c r="K6" s="17" t="s">
        <v>5</v>
      </c>
      <c r="L6" s="17"/>
      <c r="M6" s="17"/>
      <c r="P6" s="1"/>
      <c r="R6" s="1"/>
    </row>
    <row r="7" spans="1:18" s="2" customFormat="1" ht="23.25">
      <c r="K7" s="18"/>
      <c r="P7" s="1"/>
      <c r="R7" s="1"/>
    </row>
    <row r="8" spans="1:18" s="2" customFormat="1" ht="18">
      <c r="K8" s="19" t="s">
        <v>2</v>
      </c>
      <c r="P8" s="1"/>
      <c r="R8" s="1"/>
    </row>
    <row r="9" spans="1:18" s="2" customFormat="1" ht="20.45" customHeight="1">
      <c r="G9" s="14"/>
      <c r="H9" s="14"/>
      <c r="K9" s="148" t="s">
        <v>6</v>
      </c>
      <c r="N9" s="14"/>
      <c r="O9" s="14"/>
      <c r="P9" s="3"/>
      <c r="Q9" s="4"/>
      <c r="R9" s="1"/>
    </row>
    <row r="10" spans="1:18" s="2" customFormat="1" ht="20.45" customHeight="1">
      <c r="G10" s="13"/>
      <c r="H10" s="13"/>
      <c r="K10" s="148" t="s">
        <v>7</v>
      </c>
      <c r="N10" s="13"/>
      <c r="O10" s="13"/>
      <c r="P10" s="5"/>
      <c r="Q10" s="6"/>
      <c r="R10" s="1"/>
    </row>
    <row r="11" spans="1:18" s="2" customFormat="1" ht="20.45" customHeight="1">
      <c r="G11" s="15"/>
      <c r="H11" s="15"/>
      <c r="I11" s="20"/>
      <c r="J11" s="20"/>
      <c r="K11" s="148" t="s">
        <v>8</v>
      </c>
      <c r="L11" s="20"/>
      <c r="N11" s="15"/>
      <c r="O11" s="15"/>
      <c r="P11" s="1"/>
      <c r="R11" s="1"/>
    </row>
    <row r="12" spans="1:18" s="2" customFormat="1" ht="20.45" customHeight="1">
      <c r="G12" s="16"/>
      <c r="H12" s="16"/>
      <c r="J12" s="20"/>
      <c r="K12" s="148" t="s">
        <v>9</v>
      </c>
      <c r="L12" s="20"/>
      <c r="N12" s="16"/>
      <c r="O12" s="16"/>
      <c r="P12" s="1"/>
      <c r="R12" s="1"/>
    </row>
    <row r="13" spans="1:18" s="2" customFormat="1" ht="20.45" customHeight="1">
      <c r="I13" s="20"/>
      <c r="J13" s="20"/>
      <c r="K13" s="148"/>
      <c r="L13" s="20"/>
      <c r="P13" s="1"/>
      <c r="R13" s="1"/>
    </row>
    <row r="14" spans="1:18" s="2" customFormat="1" ht="20.45" customHeight="1">
      <c r="I14" s="20"/>
      <c r="J14" s="20"/>
      <c r="K14" s="148"/>
      <c r="L14" s="20"/>
      <c r="P14" s="1"/>
      <c r="R14" s="1"/>
    </row>
    <row r="15" spans="1:18" s="2" customFormat="1" ht="20.45" customHeight="1">
      <c r="I15" s="20"/>
      <c r="J15" s="20"/>
      <c r="K15" s="148"/>
      <c r="L15" s="20"/>
      <c r="P15" s="1"/>
      <c r="R15" s="1"/>
    </row>
    <row r="16" spans="1:18" s="2" customFormat="1" ht="20.45" customHeight="1">
      <c r="I16" s="20"/>
      <c r="J16" s="20"/>
      <c r="K16" s="148"/>
      <c r="L16" s="20"/>
      <c r="P16" s="1"/>
      <c r="R16" s="1"/>
    </row>
    <row r="17" spans="7:18" s="2" customFormat="1" ht="12">
      <c r="I17" s="20"/>
      <c r="J17" s="20"/>
      <c r="K17" s="20"/>
      <c r="L17" s="20"/>
      <c r="O17" s="11"/>
      <c r="P17" s="1"/>
      <c r="R17" s="1"/>
    </row>
    <row r="18" spans="7:18" s="2" customFormat="1" ht="12">
      <c r="I18" s="20"/>
      <c r="J18" s="20"/>
      <c r="K18" s="20"/>
      <c r="L18" s="20"/>
      <c r="P18" s="1"/>
      <c r="R18" s="1"/>
    </row>
    <row r="19" spans="7:18" s="2" customFormat="1" ht="14.25">
      <c r="G19" s="12"/>
      <c r="H19" s="12"/>
      <c r="I19" s="20"/>
      <c r="J19" s="20"/>
      <c r="K19" s="20"/>
      <c r="L19" s="20"/>
      <c r="N19" s="12"/>
      <c r="O19" s="12"/>
      <c r="P19" s="1"/>
      <c r="R19" s="1"/>
    </row>
    <row r="20" spans="7:18" s="2" customFormat="1" ht="12">
      <c r="P20" s="1"/>
      <c r="R20" s="1"/>
    </row>
    <row r="21" spans="7:18" s="2" customFormat="1" ht="12">
      <c r="P21" s="1"/>
      <c r="R21" s="1"/>
    </row>
    <row r="22" spans="7:18" s="2" customFormat="1" ht="12">
      <c r="P22" s="1"/>
      <c r="R22" s="1"/>
    </row>
    <row r="23" spans="7:18" s="2" customFormat="1" ht="12">
      <c r="P23" s="1"/>
      <c r="R23" s="1"/>
    </row>
    <row r="24" spans="7:18" s="2" customFormat="1" ht="12">
      <c r="P24" s="1"/>
      <c r="R24" s="1"/>
    </row>
    <row r="25" spans="7:18" s="2" customFormat="1" ht="12">
      <c r="P25" s="1"/>
      <c r="R25" s="1"/>
    </row>
    <row r="26" spans="7:18" s="2" customFormat="1" ht="12">
      <c r="P26" s="1"/>
      <c r="R26" s="1"/>
    </row>
    <row r="27" spans="7:18" s="2" customFormat="1" ht="12">
      <c r="P27" s="1"/>
      <c r="R27" s="1"/>
    </row>
    <row r="28" spans="7:18" s="2" customFormat="1" ht="12">
      <c r="P28" s="1"/>
      <c r="R28" s="1"/>
    </row>
    <row r="29" spans="7:18" s="2" customFormat="1" ht="12">
      <c r="P29" s="1"/>
      <c r="R29" s="1"/>
    </row>
    <row r="30" spans="7:18" s="2" customFormat="1" ht="12">
      <c r="P30" s="1"/>
      <c r="R30" s="1"/>
    </row>
    <row r="31" spans="7:18" s="2" customFormat="1" ht="12">
      <c r="P31" s="1"/>
      <c r="R31" s="1"/>
    </row>
    <row r="32" spans="7:18" s="2" customFormat="1" ht="12">
      <c r="P32" s="1"/>
      <c r="R32" s="1"/>
    </row>
    <row r="33" spans="16:18" s="2" customFormat="1" ht="12">
      <c r="P33" s="1"/>
      <c r="R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127"/>
  <sheetViews>
    <sheetView zoomScale="70" zoomScaleNormal="70" workbookViewId="0">
      <selection activeCell="X7" sqref="X7"/>
    </sheetView>
  </sheetViews>
  <sheetFormatPr defaultColWidth="11.42578125" defaultRowHeight="12"/>
  <cols>
    <col min="1" max="1" width="11.7109375" style="21" customWidth="1"/>
    <col min="2" max="2" width="2.7109375" style="21" customWidth="1"/>
    <col min="3" max="3" width="25.28515625" style="21" customWidth="1"/>
    <col min="4" max="7" width="11.28515625" style="21" customWidth="1"/>
    <col min="8" max="8" width="16.42578125" style="21" customWidth="1"/>
    <col min="9" max="12" width="11.28515625" style="21" customWidth="1"/>
    <col min="13" max="13" width="8.42578125" style="21" customWidth="1"/>
    <col min="14" max="20" width="11.7109375" style="21" customWidth="1"/>
    <col min="21" max="27" width="11.42578125" style="21" customWidth="1"/>
    <col min="28" max="28" width="12.7109375" style="21" customWidth="1"/>
    <col min="29" max="16384" width="11.42578125" style="21"/>
  </cols>
  <sheetData>
    <row r="1" spans="2:24" ht="10.5" customHeight="1">
      <c r="B1" s="22"/>
      <c r="C1" s="22"/>
      <c r="D1" s="22"/>
    </row>
    <row r="2" spans="2:24" ht="17.25" customHeight="1">
      <c r="B2" s="159" t="s">
        <v>10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2:24">
      <c r="B3" s="51"/>
      <c r="H3" s="23"/>
      <c r="K3" s="23"/>
      <c r="O3" s="23"/>
      <c r="P3" s="23"/>
    </row>
    <row r="4" spans="2:24" ht="27.75" customHeight="1">
      <c r="B4" s="23"/>
      <c r="H4" s="23"/>
      <c r="Q4" s="165" t="s">
        <v>11</v>
      </c>
      <c r="R4" s="165"/>
      <c r="S4" s="165"/>
      <c r="T4" s="165"/>
      <c r="U4" s="165"/>
      <c r="V4" s="165"/>
      <c r="W4" s="165"/>
      <c r="X4" s="52"/>
    </row>
    <row r="5" spans="2:24" ht="15">
      <c r="Q5" s="167" t="s">
        <v>12</v>
      </c>
      <c r="R5" s="167"/>
      <c r="S5" s="167"/>
      <c r="T5" s="167"/>
      <c r="U5" s="167"/>
      <c r="V5" s="167"/>
      <c r="W5" s="167"/>
    </row>
    <row r="6" spans="2:24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24">
      <c r="B7" s="111"/>
      <c r="C7" s="49" t="s">
        <v>13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112"/>
    </row>
    <row r="8" spans="2:24">
      <c r="B8" s="111"/>
      <c r="O8" s="112"/>
      <c r="Q8" s="47"/>
      <c r="R8" s="47"/>
      <c r="S8" s="47"/>
      <c r="T8" s="47"/>
      <c r="U8" s="47"/>
      <c r="V8" s="47"/>
      <c r="W8" s="47"/>
    </row>
    <row r="9" spans="2:24" ht="31.5" customHeight="1">
      <c r="B9" s="111"/>
      <c r="E9" s="163" t="s">
        <v>14</v>
      </c>
      <c r="F9" s="163"/>
      <c r="G9" s="163"/>
      <c r="H9" s="163"/>
      <c r="I9" s="163"/>
      <c r="J9" s="163"/>
      <c r="K9" s="163"/>
      <c r="L9" s="163"/>
      <c r="O9" s="112"/>
      <c r="Q9" s="47"/>
      <c r="R9" s="142" t="s">
        <v>15</v>
      </c>
      <c r="S9" s="142" t="s">
        <v>16</v>
      </c>
      <c r="T9" s="143" t="s">
        <v>17</v>
      </c>
      <c r="U9" s="142" t="s">
        <v>18</v>
      </c>
      <c r="V9" s="142" t="s">
        <v>19</v>
      </c>
      <c r="W9" s="142"/>
      <c r="X9" s="40"/>
    </row>
    <row r="10" spans="2:24" ht="18.75" customHeight="1">
      <c r="B10" s="111"/>
      <c r="E10" s="164" t="s">
        <v>20</v>
      </c>
      <c r="F10" s="164"/>
      <c r="G10" s="164"/>
      <c r="H10" s="164"/>
      <c r="I10" s="164"/>
      <c r="J10" s="164"/>
      <c r="K10" s="164"/>
      <c r="L10" s="164"/>
      <c r="O10" s="112"/>
      <c r="Q10" s="47"/>
      <c r="R10" s="55" t="s">
        <v>6</v>
      </c>
      <c r="S10" s="145">
        <f>G13</f>
        <v>1264.983909</v>
      </c>
      <c r="T10" s="145">
        <f>H13</f>
        <v>778.98650699999996</v>
      </c>
      <c r="U10" s="146">
        <f>+S10-T10</f>
        <v>485.99740200000008</v>
      </c>
      <c r="V10" s="144">
        <f>+T10/S10</f>
        <v>0.61580744344472127</v>
      </c>
      <c r="W10" s="147"/>
      <c r="X10" s="40"/>
    </row>
    <row r="11" spans="2:24" ht="12.75" customHeight="1">
      <c r="B11" s="111"/>
      <c r="E11" s="168" t="s">
        <v>21</v>
      </c>
      <c r="F11" s="169"/>
      <c r="G11" s="160">
        <v>2022</v>
      </c>
      <c r="H11" s="161"/>
      <c r="I11" s="162"/>
      <c r="J11" s="160">
        <v>2021</v>
      </c>
      <c r="K11" s="161"/>
      <c r="L11" s="162"/>
      <c r="N11" s="165" t="s">
        <v>22</v>
      </c>
      <c r="O11" s="166" t="s">
        <v>23</v>
      </c>
      <c r="Q11" s="47"/>
      <c r="R11" s="55" t="s">
        <v>7</v>
      </c>
      <c r="S11" s="145">
        <f t="shared" ref="S11:T11" si="0">G14</f>
        <v>1726.7786050000002</v>
      </c>
      <c r="T11" s="145">
        <f t="shared" si="0"/>
        <v>1078.422783</v>
      </c>
      <c r="U11" s="146">
        <f t="shared" ref="U11:U13" si="1">+S11-T11</f>
        <v>648.35582200000022</v>
      </c>
      <c r="V11" s="144">
        <f t="shared" ref="V11:V13" si="2">+T11/S11</f>
        <v>0.62452869167903535</v>
      </c>
      <c r="W11" s="147"/>
      <c r="X11" s="40"/>
    </row>
    <row r="12" spans="2:24" ht="12.75" customHeight="1">
      <c r="B12" s="111"/>
      <c r="E12" s="170"/>
      <c r="F12" s="171"/>
      <c r="G12" s="104" t="s">
        <v>24</v>
      </c>
      <c r="H12" s="104" t="s">
        <v>17</v>
      </c>
      <c r="I12" s="104" t="s">
        <v>19</v>
      </c>
      <c r="J12" s="104" t="s">
        <v>24</v>
      </c>
      <c r="K12" s="104" t="s">
        <v>17</v>
      </c>
      <c r="L12" s="104" t="s">
        <v>19</v>
      </c>
      <c r="M12" s="113"/>
      <c r="N12" s="165"/>
      <c r="O12" s="166"/>
      <c r="Q12" s="47"/>
      <c r="R12" s="55" t="s">
        <v>25</v>
      </c>
      <c r="S12" s="145">
        <f t="shared" ref="S12:T12" si="3">G15</f>
        <v>1526.8991099999998</v>
      </c>
      <c r="T12" s="145">
        <f t="shared" si="3"/>
        <v>930.71921099999997</v>
      </c>
      <c r="U12" s="146">
        <f t="shared" si="1"/>
        <v>596.17989899999986</v>
      </c>
      <c r="V12" s="144">
        <f t="shared" si="2"/>
        <v>0.60954859748395562</v>
      </c>
      <c r="W12" s="147"/>
      <c r="X12" s="40"/>
    </row>
    <row r="13" spans="2:24" ht="12" customHeight="1">
      <c r="B13" s="111"/>
      <c r="D13" s="140"/>
      <c r="E13" s="55" t="s">
        <v>6</v>
      </c>
      <c r="F13" s="53"/>
      <c r="G13" s="102">
        <f>+'1. Amazonas'!G18</f>
        <v>1264.983909</v>
      </c>
      <c r="H13" s="102">
        <f>+'1. Amazonas'!H18</f>
        <v>778.98650699999996</v>
      </c>
      <c r="I13" s="137">
        <f>'1. Amazonas'!I18</f>
        <v>0.61580744344472127</v>
      </c>
      <c r="J13" s="102">
        <f>'1. Amazonas'!J18</f>
        <v>1127.9734329999999</v>
      </c>
      <c r="K13" s="102">
        <f>'1. Amazonas'!K18</f>
        <v>897.35709399999996</v>
      </c>
      <c r="L13" s="137">
        <f>'1. Amazonas'!L18</f>
        <v>0.79554807564337382</v>
      </c>
      <c r="M13" s="54"/>
      <c r="N13" s="141">
        <f>G13/$G$17*100</f>
        <v>23.07443747167197</v>
      </c>
      <c r="O13" s="114"/>
      <c r="Q13" s="47"/>
      <c r="R13" s="55" t="s">
        <v>9</v>
      </c>
      <c r="S13" s="145">
        <f t="shared" ref="S13:T13" si="4">G16</f>
        <v>963.52579900000001</v>
      </c>
      <c r="T13" s="145">
        <f t="shared" si="4"/>
        <v>503.25297499999999</v>
      </c>
      <c r="U13" s="146">
        <f t="shared" si="1"/>
        <v>460.27282400000001</v>
      </c>
      <c r="V13" s="144">
        <f t="shared" si="2"/>
        <v>0.52230358078870698</v>
      </c>
      <c r="W13" s="147"/>
      <c r="X13" s="40"/>
    </row>
    <row r="14" spans="2:24" ht="12" customHeight="1">
      <c r="B14" s="111"/>
      <c r="D14" s="140"/>
      <c r="E14" s="55" t="s">
        <v>7</v>
      </c>
      <c r="F14" s="56"/>
      <c r="G14" s="102">
        <f>+'2. Loreto'!G18</f>
        <v>1726.7786050000002</v>
      </c>
      <c r="H14" s="102">
        <f>+'2. Loreto'!H18</f>
        <v>1078.422783</v>
      </c>
      <c r="I14" s="138">
        <f t="shared" ref="I14:I17" si="5">+H14/G14</f>
        <v>0.62452869167903535</v>
      </c>
      <c r="J14" s="102">
        <f>+'2. Loreto'!J18</f>
        <v>1762.9505899999999</v>
      </c>
      <c r="K14" s="102">
        <f>+'2. Loreto'!K18</f>
        <v>1397.419347</v>
      </c>
      <c r="L14" s="138">
        <f t="shared" ref="L14:L17" si="6">+K14/J14</f>
        <v>0.79265939438495558</v>
      </c>
      <c r="N14" s="141">
        <f>G14/$G$17*100</f>
        <v>31.497985598877253</v>
      </c>
      <c r="O14" s="114"/>
      <c r="Q14" s="47"/>
      <c r="R14" s="55"/>
      <c r="S14" s="145"/>
      <c r="T14" s="145"/>
      <c r="U14" s="146"/>
      <c r="V14" s="144"/>
      <c r="W14" s="147"/>
      <c r="X14" s="40"/>
    </row>
    <row r="15" spans="2:24" ht="12" customHeight="1">
      <c r="B15" s="111"/>
      <c r="D15" s="140"/>
      <c r="E15" s="55" t="s">
        <v>8</v>
      </c>
      <c r="F15" s="56"/>
      <c r="G15" s="102">
        <f>+'3. San Martín'!G18</f>
        <v>1526.8991099999998</v>
      </c>
      <c r="H15" s="102">
        <f>+'3. San Martín'!H18</f>
        <v>930.71921099999997</v>
      </c>
      <c r="I15" s="138">
        <f t="shared" si="5"/>
        <v>0.60954859748395562</v>
      </c>
      <c r="J15" s="102">
        <f>+'3. San Martín'!J18</f>
        <v>1249.84709</v>
      </c>
      <c r="K15" s="102">
        <f>+'3. San Martín'!K18</f>
        <v>977.91234400000008</v>
      </c>
      <c r="L15" s="138">
        <f t="shared" si="6"/>
        <v>0.7824255877572992</v>
      </c>
      <c r="N15" s="141">
        <f>G15/$G$17*100</f>
        <v>27.852004905816219</v>
      </c>
      <c r="O15" s="114"/>
      <c r="Q15" s="47"/>
      <c r="R15" s="55"/>
      <c r="S15" s="145"/>
      <c r="T15" s="145"/>
      <c r="U15" s="146"/>
      <c r="V15" s="144"/>
      <c r="W15" s="147"/>
      <c r="X15" s="40"/>
    </row>
    <row r="16" spans="2:24" ht="12" customHeight="1">
      <c r="B16" s="111"/>
      <c r="D16" s="140"/>
      <c r="E16" s="55" t="s">
        <v>9</v>
      </c>
      <c r="F16" s="56"/>
      <c r="G16" s="102">
        <f>+'4. Ucayali'!G18</f>
        <v>963.52579900000001</v>
      </c>
      <c r="H16" s="102">
        <f>+'4. Ucayali'!H18</f>
        <v>503.25297499999999</v>
      </c>
      <c r="I16" s="138">
        <f t="shared" si="5"/>
        <v>0.52230358078870698</v>
      </c>
      <c r="J16" s="102">
        <f>+'4. Ucayali'!J18</f>
        <v>749.57862599999999</v>
      </c>
      <c r="K16" s="102">
        <f>+'4. Ucayali'!K18</f>
        <v>554.35765300000003</v>
      </c>
      <c r="L16" s="138">
        <f t="shared" si="6"/>
        <v>0.73955904527085603</v>
      </c>
      <c r="N16" s="141">
        <f>G16/$G$17*100</f>
        <v>17.57557202363455</v>
      </c>
      <c r="O16" s="114"/>
      <c r="Q16" s="47"/>
      <c r="R16" s="55"/>
      <c r="S16" s="145"/>
      <c r="T16" s="145"/>
      <c r="U16" s="146"/>
      <c r="V16" s="144"/>
      <c r="W16" s="47"/>
      <c r="X16" s="40"/>
    </row>
    <row r="17" spans="2:18" ht="12" customHeight="1">
      <c r="B17" s="111"/>
      <c r="E17" s="57" t="s">
        <v>26</v>
      </c>
      <c r="F17" s="56"/>
      <c r="G17" s="103">
        <f>SUM(G13:G16)</f>
        <v>5482.1874230000003</v>
      </c>
      <c r="H17" s="103">
        <f>SUM(H13:H16)</f>
        <v>3291.381476</v>
      </c>
      <c r="I17" s="139">
        <f t="shared" si="5"/>
        <v>0.60037740814757978</v>
      </c>
      <c r="J17" s="103">
        <f>SUM(J13:J16)</f>
        <v>4890.3497389999993</v>
      </c>
      <c r="K17" s="103">
        <f>SUM(K13:K16)</f>
        <v>3827.0464380000003</v>
      </c>
      <c r="L17" s="139">
        <f t="shared" si="6"/>
        <v>0.78257111295736737</v>
      </c>
      <c r="N17" s="141">
        <f>G17/$G$17*100</f>
        <v>100</v>
      </c>
      <c r="O17" s="115">
        <f>(I17-L17)*100</f>
        <v>-18.219370480978757</v>
      </c>
    </row>
    <row r="18" spans="2:18" ht="12" customHeight="1">
      <c r="B18" s="111"/>
      <c r="E18" s="116" t="s">
        <v>27</v>
      </c>
      <c r="F18" s="41"/>
      <c r="G18" s="41"/>
      <c r="H18" s="41"/>
      <c r="I18" s="41"/>
      <c r="J18" s="41"/>
      <c r="K18" s="41"/>
      <c r="L18" s="41"/>
      <c r="M18" s="113"/>
      <c r="O18" s="112"/>
    </row>
    <row r="19" spans="2:18" ht="12" customHeight="1">
      <c r="B19" s="111"/>
      <c r="E19" s="36" t="s">
        <v>28</v>
      </c>
      <c r="F19" s="117"/>
      <c r="G19" s="117"/>
      <c r="H19" s="117"/>
      <c r="I19" s="117"/>
      <c r="J19" s="117"/>
      <c r="K19" s="117"/>
      <c r="L19" s="117"/>
      <c r="M19" s="113"/>
      <c r="O19" s="112"/>
    </row>
    <row r="20" spans="2:18">
      <c r="B20" s="111"/>
      <c r="O20" s="112"/>
      <c r="Q20" s="116" t="s">
        <v>29</v>
      </c>
      <c r="R20" s="47"/>
    </row>
    <row r="21" spans="2:18">
      <c r="B21" s="111"/>
      <c r="O21" s="112"/>
      <c r="Q21" s="36" t="s">
        <v>28</v>
      </c>
      <c r="R21" s="47"/>
    </row>
    <row r="22" spans="2:18">
      <c r="B22" s="111"/>
      <c r="C22" s="49" t="s">
        <v>30</v>
      </c>
      <c r="D22" s="49"/>
      <c r="E22" s="49"/>
      <c r="F22" s="49"/>
      <c r="G22" s="49"/>
      <c r="H22" s="49"/>
      <c r="I22" s="49"/>
      <c r="J22" s="49"/>
      <c r="K22" s="49"/>
      <c r="L22" s="49"/>
      <c r="O22" s="112"/>
    </row>
    <row r="23" spans="2:18">
      <c r="B23" s="111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25"/>
    </row>
    <row r="24" spans="2:18">
      <c r="B24" s="111"/>
      <c r="C24" s="31"/>
      <c r="D24" s="31"/>
      <c r="E24" s="31"/>
      <c r="L24" s="31"/>
      <c r="M24" s="31"/>
      <c r="N24" s="31"/>
      <c r="O24" s="126"/>
      <c r="P24" s="107"/>
    </row>
    <row r="25" spans="2:18" ht="12" customHeight="1">
      <c r="B25" s="111"/>
      <c r="C25" s="31"/>
      <c r="E25" s="174" t="s">
        <v>31</v>
      </c>
      <c r="F25" s="175"/>
      <c r="G25" s="175"/>
      <c r="H25" s="175"/>
      <c r="I25" s="175"/>
      <c r="J25" s="175"/>
      <c r="K25" s="175"/>
      <c r="L25" s="175"/>
      <c r="M25" s="32"/>
      <c r="N25" s="172" t="s">
        <v>23</v>
      </c>
      <c r="O25" s="173"/>
      <c r="P25" s="124"/>
    </row>
    <row r="26" spans="2:18" ht="12" customHeight="1">
      <c r="B26" s="111"/>
      <c r="C26" s="31"/>
      <c r="E26" s="176" t="s">
        <v>32</v>
      </c>
      <c r="F26" s="176"/>
      <c r="G26" s="176"/>
      <c r="H26" s="176"/>
      <c r="I26" s="176"/>
      <c r="J26" s="176"/>
      <c r="K26" s="176"/>
      <c r="L26" s="176"/>
      <c r="M26" s="33"/>
      <c r="N26" s="172"/>
      <c r="O26" s="173"/>
      <c r="P26" s="124"/>
    </row>
    <row r="27" spans="2:18" ht="12" customHeight="1">
      <c r="B27" s="111"/>
      <c r="E27" s="177" t="s">
        <v>33</v>
      </c>
      <c r="F27" s="177"/>
      <c r="G27" s="177" t="s">
        <v>34</v>
      </c>
      <c r="H27" s="177"/>
      <c r="I27" s="177"/>
      <c r="J27" s="177" t="s">
        <v>35</v>
      </c>
      <c r="K27" s="177"/>
      <c r="L27" s="177"/>
      <c r="M27" s="45"/>
      <c r="N27" s="172"/>
      <c r="O27" s="173"/>
      <c r="P27" s="124"/>
    </row>
    <row r="28" spans="2:18" ht="15">
      <c r="B28" s="111"/>
      <c r="E28" s="177"/>
      <c r="F28" s="177"/>
      <c r="G28" s="105" t="s">
        <v>24</v>
      </c>
      <c r="H28" s="105" t="s">
        <v>36</v>
      </c>
      <c r="I28" s="105" t="s">
        <v>19</v>
      </c>
      <c r="J28" s="105" t="s">
        <v>24</v>
      </c>
      <c r="K28" s="105" t="s">
        <v>36</v>
      </c>
      <c r="L28" s="105" t="s">
        <v>19</v>
      </c>
      <c r="M28" s="58"/>
      <c r="O28" s="127"/>
    </row>
    <row r="29" spans="2:18" ht="11.1" customHeight="1">
      <c r="B29" s="111"/>
      <c r="D29" s="47"/>
      <c r="E29" s="155" t="s">
        <v>37</v>
      </c>
      <c r="F29" s="156"/>
      <c r="G29" s="122">
        <f>+'1. Amazonas'!G15+'2. Loreto'!G15+'3. San Martín'!G15+'4. Ucayali'!G15</f>
        <v>1231.5222310000001</v>
      </c>
      <c r="H29" s="122">
        <f>+'1. Amazonas'!H15+'2. Loreto'!H15+'3. San Martín'!H15+'4. Ucayali'!H15</f>
        <v>824.15500299999997</v>
      </c>
      <c r="I29" s="97">
        <f>+H29/G29</f>
        <v>0.66921650478918548</v>
      </c>
      <c r="J29" s="122">
        <f>+'1. Amazonas'!J15+'2. Loreto'!J15+'3. San Martín'!J15+'4. Ucayali'!J15</f>
        <v>1428.938525</v>
      </c>
      <c r="K29" s="122">
        <f>+'1. Amazonas'!K15+'2. Loreto'!K15+'3. San Martín'!K15+'4. Ucayali'!K15</f>
        <v>1190.8701080000001</v>
      </c>
      <c r="L29" s="97">
        <f t="shared" ref="L29:L32" si="7">+K29/J29</f>
        <v>0.83339492019084593</v>
      </c>
      <c r="N29" s="84">
        <f>+G29/$G$32</f>
        <v>0.22464066548204184</v>
      </c>
      <c r="O29" s="128">
        <f>(I29-L29)*100</f>
        <v>-16.417841540166044</v>
      </c>
    </row>
    <row r="30" spans="2:18" ht="11.1" customHeight="1">
      <c r="B30" s="111"/>
      <c r="C30" s="50"/>
      <c r="D30" s="47"/>
      <c r="E30" s="155" t="s">
        <v>38</v>
      </c>
      <c r="F30" s="156"/>
      <c r="G30" s="122">
        <f>+'1. Amazonas'!G16+'2. Loreto'!G16+'3. San Martín'!G16+'4. Ucayali'!G16</f>
        <v>2203.1573900000003</v>
      </c>
      <c r="H30" s="122">
        <f>+'1. Amazonas'!H16+'2. Loreto'!H16+'3. San Martín'!H16+'4. Ucayali'!H16</f>
        <v>1315.2516810000002</v>
      </c>
      <c r="I30" s="97">
        <f t="shared" ref="I30:I32" si="8">+H30/G30</f>
        <v>0.59698489402974519</v>
      </c>
      <c r="J30" s="122">
        <f>+'1. Amazonas'!J16+'2. Loreto'!J16+'3. San Martín'!J16+'4. Ucayali'!J16</f>
        <v>1603.4008589999999</v>
      </c>
      <c r="K30" s="122">
        <f>+'1. Amazonas'!K16+'2. Loreto'!K16+'3. San Martín'!K16+'4. Ucayali'!K16</f>
        <v>1366.331817</v>
      </c>
      <c r="L30" s="97">
        <f t="shared" si="7"/>
        <v>0.85214611762909132</v>
      </c>
      <c r="N30" s="84">
        <f>+G30/$G$32</f>
        <v>0.40187560548493129</v>
      </c>
      <c r="O30" s="128">
        <f>(I30-L30)*100</f>
        <v>-25.516122359934613</v>
      </c>
    </row>
    <row r="31" spans="2:18" ht="11.1" customHeight="1">
      <c r="B31" s="111"/>
      <c r="D31" s="47"/>
      <c r="E31" s="155" t="s">
        <v>39</v>
      </c>
      <c r="F31" s="156"/>
      <c r="G31" s="122">
        <f>+'1. Amazonas'!G17+'2. Loreto'!G17+'3. San Martín'!G17+'4. Ucayali'!G17</f>
        <v>2047.5078020000001</v>
      </c>
      <c r="H31" s="122">
        <f>+'1. Amazonas'!H17+'2. Loreto'!H17+'3. San Martín'!H17+'4. Ucayali'!H17</f>
        <v>1151.974792</v>
      </c>
      <c r="I31" s="97">
        <f t="shared" si="8"/>
        <v>0.56262290716291974</v>
      </c>
      <c r="J31" s="122">
        <f>+'1. Amazonas'!J17+'2. Loreto'!J17+'3. San Martín'!J17+'4. Ucayali'!J17</f>
        <v>1858.0103549999999</v>
      </c>
      <c r="K31" s="122">
        <f>+'1. Amazonas'!K17+'2. Loreto'!K17+'3. San Martín'!K17+'4. Ucayali'!K17</f>
        <v>1269.844513</v>
      </c>
      <c r="L31" s="97">
        <f t="shared" si="7"/>
        <v>0.68344318403973592</v>
      </c>
      <c r="N31" s="84">
        <f>+G31/$G$32</f>
        <v>0.3734837290330269</v>
      </c>
      <c r="O31" s="128">
        <f>(I31-L31)*100</f>
        <v>-12.082027687681618</v>
      </c>
    </row>
    <row r="32" spans="2:18" ht="15">
      <c r="B32" s="111"/>
      <c r="D32" s="47"/>
      <c r="E32" s="157" t="s">
        <v>40</v>
      </c>
      <c r="F32" s="158"/>
      <c r="G32" s="123">
        <f>SUM(G29:G31)</f>
        <v>5482.1874230000003</v>
      </c>
      <c r="H32" s="123">
        <f>SUM(H29:H31)</f>
        <v>3291.381476</v>
      </c>
      <c r="I32" s="97">
        <f t="shared" si="8"/>
        <v>0.60037740814757978</v>
      </c>
      <c r="J32" s="123">
        <f>SUM(J29:J31)</f>
        <v>4890.3497389999993</v>
      </c>
      <c r="K32" s="123">
        <f>SUM(K29:K31)</f>
        <v>3827.0464380000003</v>
      </c>
      <c r="L32" s="97">
        <f t="shared" si="7"/>
        <v>0.78257111295736737</v>
      </c>
      <c r="M32" s="85"/>
      <c r="O32" s="128">
        <f>(I32-L32)*100</f>
        <v>-18.219370480978757</v>
      </c>
    </row>
    <row r="33" spans="2:15" ht="15">
      <c r="B33" s="111"/>
      <c r="E33" s="116" t="s">
        <v>27</v>
      </c>
      <c r="F33" s="34"/>
      <c r="G33" s="34"/>
      <c r="H33" s="34"/>
      <c r="I33" s="34"/>
      <c r="J33" s="34"/>
      <c r="K33" s="34"/>
      <c r="L33" s="34"/>
      <c r="M33" s="46"/>
      <c r="N33" s="35"/>
      <c r="O33" s="127"/>
    </row>
    <row r="34" spans="2:15" ht="15">
      <c r="B34" s="111"/>
      <c r="E34" s="36" t="s">
        <v>28</v>
      </c>
      <c r="F34" s="37"/>
      <c r="G34" s="37"/>
      <c r="H34" s="38"/>
      <c r="I34" s="37"/>
      <c r="J34" s="37"/>
      <c r="K34" s="37"/>
      <c r="L34" s="37"/>
      <c r="M34" s="39"/>
      <c r="N34" s="35"/>
      <c r="O34" s="127"/>
    </row>
    <row r="35" spans="2:15" ht="15">
      <c r="B35" s="111"/>
      <c r="E35" s="36"/>
      <c r="F35" s="37"/>
      <c r="G35" s="37"/>
      <c r="H35" s="38"/>
      <c r="I35" s="37"/>
      <c r="J35" s="37"/>
      <c r="K35" s="37"/>
      <c r="L35" s="37"/>
      <c r="M35" s="39"/>
      <c r="N35" s="35"/>
      <c r="O35" s="127"/>
    </row>
    <row r="36" spans="2:15" ht="15">
      <c r="B36" s="111"/>
      <c r="E36" s="36"/>
      <c r="F36" s="37"/>
      <c r="G36" s="37"/>
      <c r="H36" s="38"/>
      <c r="I36" s="37"/>
      <c r="J36" s="37"/>
      <c r="K36" s="37"/>
      <c r="L36" s="37"/>
      <c r="M36" s="39"/>
      <c r="N36" s="35"/>
      <c r="O36" s="127"/>
    </row>
    <row r="37" spans="2:15" ht="15">
      <c r="B37" s="111"/>
      <c r="C37" s="49" t="s">
        <v>41</v>
      </c>
      <c r="E37" s="36"/>
      <c r="F37" s="37"/>
      <c r="G37" s="37"/>
      <c r="H37" s="38"/>
      <c r="I37" s="37"/>
      <c r="J37" s="37"/>
      <c r="K37" s="37"/>
      <c r="L37" s="37"/>
      <c r="M37" s="39"/>
      <c r="N37" s="35"/>
      <c r="O37" s="127"/>
    </row>
    <row r="38" spans="2:15" ht="15">
      <c r="B38" s="111"/>
      <c r="C38" s="49"/>
      <c r="E38" s="36"/>
      <c r="F38" s="37"/>
      <c r="G38" s="37"/>
      <c r="H38" s="38"/>
      <c r="I38" s="37"/>
      <c r="J38" s="37"/>
      <c r="K38" s="37"/>
      <c r="L38" s="37"/>
      <c r="M38" s="39"/>
      <c r="N38" s="35"/>
      <c r="O38" s="127"/>
    </row>
    <row r="39" spans="2:15" ht="15">
      <c r="B39" s="111"/>
      <c r="C39" s="49" t="s">
        <v>37</v>
      </c>
      <c r="E39" s="36"/>
      <c r="F39" s="37"/>
      <c r="G39" s="37"/>
      <c r="H39" s="38"/>
      <c r="I39" s="37"/>
      <c r="J39" s="37"/>
      <c r="K39" s="37"/>
      <c r="L39" s="37"/>
      <c r="M39" s="39"/>
      <c r="N39" s="35"/>
      <c r="O39" s="127"/>
    </row>
    <row r="40" spans="2:15" ht="15">
      <c r="B40" s="111"/>
      <c r="E40" s="36"/>
      <c r="F40" s="37"/>
      <c r="G40" s="37"/>
      <c r="H40" s="38"/>
      <c r="I40" s="37"/>
      <c r="J40" s="37"/>
      <c r="K40" s="37"/>
      <c r="L40" s="37"/>
      <c r="M40" s="39"/>
      <c r="N40" s="35"/>
      <c r="O40" s="127"/>
    </row>
    <row r="41" spans="2:15" ht="15">
      <c r="B41" s="111"/>
      <c r="C41" s="129" t="s">
        <v>42</v>
      </c>
      <c r="D41" s="94" t="s">
        <v>43</v>
      </c>
      <c r="E41" s="95" t="s">
        <v>44</v>
      </c>
      <c r="F41" s="94" t="s">
        <v>45</v>
      </c>
      <c r="G41" s="96" t="s">
        <v>46</v>
      </c>
      <c r="H41" s="96" t="s">
        <v>47</v>
      </c>
      <c r="I41" s="94" t="s">
        <v>45</v>
      </c>
      <c r="J41" s="37"/>
      <c r="K41" s="37"/>
      <c r="L41" s="37"/>
      <c r="M41" s="39"/>
      <c r="N41" s="35"/>
      <c r="O41" s="127"/>
    </row>
    <row r="42" spans="2:15" ht="15">
      <c r="B42" s="111"/>
      <c r="C42" s="90" t="s">
        <v>48</v>
      </c>
      <c r="D42" s="91">
        <v>413.05943400000001</v>
      </c>
      <c r="E42" s="88">
        <v>302.30887999999999</v>
      </c>
      <c r="F42" s="92">
        <f>+E42/D42</f>
        <v>0.73187743727940124</v>
      </c>
      <c r="G42" s="89">
        <v>676.52580399999999</v>
      </c>
      <c r="H42" s="89">
        <v>631.22640200000001</v>
      </c>
      <c r="I42" s="92">
        <f t="shared" ref="I42:I53" si="9">+H42/G42</f>
        <v>0.93304113201275618</v>
      </c>
      <c r="J42" s="37"/>
      <c r="K42" s="37"/>
      <c r="L42" s="37"/>
      <c r="M42" s="39"/>
      <c r="N42" s="35"/>
      <c r="O42" s="127"/>
    </row>
    <row r="43" spans="2:15" ht="15">
      <c r="B43" s="111"/>
      <c r="C43" s="90" t="s">
        <v>49</v>
      </c>
      <c r="D43" s="91">
        <v>187.00524999999999</v>
      </c>
      <c r="E43" s="88">
        <v>104.373862</v>
      </c>
      <c r="F43" s="92">
        <f t="shared" ref="F43:F53" si="10">+E43/D43</f>
        <v>0.55813332513392011</v>
      </c>
      <c r="G43" s="89">
        <v>181.61358300000001</v>
      </c>
      <c r="H43" s="89">
        <v>154.24362400000001</v>
      </c>
      <c r="I43" s="92">
        <f t="shared" si="9"/>
        <v>0.84929563886198978</v>
      </c>
      <c r="J43" s="37"/>
      <c r="K43" s="37"/>
      <c r="L43" s="37"/>
      <c r="M43" s="39"/>
      <c r="N43" s="35"/>
      <c r="O43" s="127"/>
    </row>
    <row r="44" spans="2:15" ht="15">
      <c r="B44" s="111"/>
      <c r="C44" s="90" t="s">
        <v>50</v>
      </c>
      <c r="D44" s="91">
        <v>140.068342</v>
      </c>
      <c r="E44" s="88">
        <v>116.770421</v>
      </c>
      <c r="F44" s="92">
        <f t="shared" si="10"/>
        <v>0.83366747498160576</v>
      </c>
      <c r="G44" s="89">
        <v>26.791174000000002</v>
      </c>
      <c r="H44" s="89">
        <v>20.073736</v>
      </c>
      <c r="I44" s="92">
        <f t="shared" si="9"/>
        <v>0.74926675479021554</v>
      </c>
      <c r="J44" s="37"/>
      <c r="K44" s="37"/>
      <c r="L44" s="37"/>
      <c r="M44" s="39"/>
      <c r="N44" s="35"/>
      <c r="O44" s="127"/>
    </row>
    <row r="45" spans="2:15" ht="15">
      <c r="B45" s="111"/>
      <c r="C45" s="90" t="s">
        <v>51</v>
      </c>
      <c r="D45" s="91">
        <v>131.749831</v>
      </c>
      <c r="E45" s="88">
        <v>105.80762900000001</v>
      </c>
      <c r="F45" s="92">
        <f t="shared" si="10"/>
        <v>0.80309498841026983</v>
      </c>
      <c r="G45" s="89">
        <v>131.83256800000001</v>
      </c>
      <c r="H45" s="89">
        <v>116.78607700000001</v>
      </c>
      <c r="I45" s="92">
        <f t="shared" si="9"/>
        <v>0.88586666232580702</v>
      </c>
      <c r="J45" s="37"/>
      <c r="K45" s="37"/>
      <c r="L45" s="37"/>
      <c r="M45" s="39"/>
      <c r="N45" s="35"/>
      <c r="O45" s="127"/>
    </row>
    <row r="46" spans="2:15" ht="15">
      <c r="B46" s="111"/>
      <c r="C46" s="90" t="s">
        <v>52</v>
      </c>
      <c r="D46" s="91">
        <v>111.205989</v>
      </c>
      <c r="E46" s="88">
        <v>94.979141999999996</v>
      </c>
      <c r="F46" s="92">
        <f t="shared" si="10"/>
        <v>0.85408297569297276</v>
      </c>
      <c r="G46" s="89">
        <v>102.660476</v>
      </c>
      <c r="H46" s="89">
        <v>50.441946999999999</v>
      </c>
      <c r="I46" s="92">
        <f t="shared" si="9"/>
        <v>0.49134729318808146</v>
      </c>
      <c r="J46" s="37"/>
      <c r="K46" s="37"/>
      <c r="L46" s="37"/>
      <c r="M46" s="39"/>
      <c r="N46" s="35"/>
      <c r="O46" s="127"/>
    </row>
    <row r="47" spans="2:15" ht="15">
      <c r="B47" s="111"/>
      <c r="C47" s="90" t="s">
        <v>53</v>
      </c>
      <c r="D47" s="91">
        <v>108.21945700000001</v>
      </c>
      <c r="E47" s="88">
        <v>58.499111999999997</v>
      </c>
      <c r="F47" s="92">
        <f t="shared" si="10"/>
        <v>0.54056002147562054</v>
      </c>
      <c r="G47" s="89">
        <v>111.22645199999999</v>
      </c>
      <c r="H47" s="89">
        <v>88.424790999999999</v>
      </c>
      <c r="I47" s="92">
        <f t="shared" si="9"/>
        <v>0.79499785716440907</v>
      </c>
      <c r="J47" s="37"/>
      <c r="K47" s="37"/>
      <c r="L47" s="37"/>
      <c r="M47" s="39"/>
      <c r="N47" s="35"/>
      <c r="O47" s="127"/>
    </row>
    <row r="48" spans="2:15" ht="15">
      <c r="B48" s="111"/>
      <c r="C48" s="90" t="s">
        <v>54</v>
      </c>
      <c r="D48" s="91">
        <v>33.180106000000002</v>
      </c>
      <c r="E48" s="88">
        <v>8.0396699999999992</v>
      </c>
      <c r="F48" s="92">
        <f t="shared" si="10"/>
        <v>0.24230392754019528</v>
      </c>
      <c r="G48" s="89">
        <v>53.553061</v>
      </c>
      <c r="H48" s="89">
        <v>39.509421000000003</v>
      </c>
      <c r="I48" s="92">
        <f t="shared" si="9"/>
        <v>0.7377621421117273</v>
      </c>
      <c r="J48" s="37"/>
      <c r="K48" s="37"/>
      <c r="L48" s="37"/>
      <c r="M48" s="39"/>
      <c r="N48" s="35"/>
      <c r="O48" s="127"/>
    </row>
    <row r="49" spans="2:15" ht="15">
      <c r="B49" s="111"/>
      <c r="C49" s="90" t="s">
        <v>55</v>
      </c>
      <c r="D49" s="91">
        <v>26.667044000000001</v>
      </c>
      <c r="E49" s="88">
        <v>4.2528750000000004</v>
      </c>
      <c r="F49" s="92">
        <f t="shared" si="10"/>
        <v>0.15948055585013474</v>
      </c>
      <c r="G49" s="89">
        <v>35.791479000000002</v>
      </c>
      <c r="H49" s="89">
        <v>7.1253260000000003</v>
      </c>
      <c r="I49" s="92">
        <f t="shared" si="9"/>
        <v>0.19907883661359732</v>
      </c>
      <c r="J49" s="37"/>
      <c r="K49" s="37"/>
      <c r="L49" s="37"/>
      <c r="M49" s="39"/>
      <c r="N49" s="35"/>
      <c r="O49" s="127"/>
    </row>
    <row r="50" spans="2:15" ht="15">
      <c r="B50" s="111"/>
      <c r="C50" s="90" t="s">
        <v>56</v>
      </c>
      <c r="D50" s="91">
        <v>16.706658000000001</v>
      </c>
      <c r="E50" s="88">
        <v>5.1361829999999999</v>
      </c>
      <c r="F50" s="92">
        <f t="shared" si="10"/>
        <v>0.30743329994544688</v>
      </c>
      <c r="G50" s="89">
        <v>14.268917999999999</v>
      </c>
      <c r="H50" s="89">
        <v>7.3511379999999997</v>
      </c>
      <c r="I50" s="92">
        <f t="shared" si="9"/>
        <v>0.51518538406345882</v>
      </c>
      <c r="J50" s="37"/>
      <c r="K50" s="37"/>
      <c r="L50" s="37"/>
      <c r="M50" s="39"/>
      <c r="N50" s="35"/>
      <c r="O50" s="127"/>
    </row>
    <row r="51" spans="2:15" ht="15">
      <c r="B51" s="111"/>
      <c r="C51" s="90" t="s">
        <v>57</v>
      </c>
      <c r="D51" s="91">
        <v>15.582261000000001</v>
      </c>
      <c r="E51" s="88">
        <v>0.45107000000000003</v>
      </c>
      <c r="F51" s="92">
        <f t="shared" si="10"/>
        <v>2.8947660419755515E-2</v>
      </c>
      <c r="G51" s="89">
        <v>2.2415660000000002</v>
      </c>
      <c r="H51" s="89">
        <v>1.8289390000000001</v>
      </c>
      <c r="I51" s="92">
        <f t="shared" si="9"/>
        <v>0.8159202093536394</v>
      </c>
      <c r="J51" s="37"/>
      <c r="K51" s="37"/>
      <c r="L51" s="37"/>
      <c r="M51" s="39"/>
      <c r="N51" s="35"/>
      <c r="O51" s="127"/>
    </row>
    <row r="52" spans="2:15" ht="15">
      <c r="B52" s="111"/>
      <c r="C52" s="90" t="s">
        <v>58</v>
      </c>
      <c r="D52" s="91">
        <v>48.077858999999762</v>
      </c>
      <c r="E52" s="91">
        <v>23.536159000000112</v>
      </c>
      <c r="F52" s="92">
        <f t="shared" si="10"/>
        <v>0.48954257717674632</v>
      </c>
      <c r="G52" s="91">
        <v>92.433444000000236</v>
      </c>
      <c r="H52" s="91">
        <v>73.858707000000095</v>
      </c>
      <c r="I52" s="92">
        <f t="shared" si="9"/>
        <v>0.799047442179044</v>
      </c>
      <c r="J52" s="37"/>
      <c r="K52" s="37"/>
      <c r="L52" s="37"/>
      <c r="M52" s="39"/>
      <c r="N52" s="35"/>
      <c r="O52" s="127"/>
    </row>
    <row r="53" spans="2:15" ht="15">
      <c r="B53" s="111"/>
      <c r="C53" s="130" t="s">
        <v>59</v>
      </c>
      <c r="D53" s="131">
        <f>SUM(D42:D52)</f>
        <v>1231.5222309999999</v>
      </c>
      <c r="E53" s="131">
        <f>SUM(E42:E52)</f>
        <v>824.15500299999997</v>
      </c>
      <c r="F53" s="132">
        <f t="shared" si="10"/>
        <v>0.6692165047891856</v>
      </c>
      <c r="G53" s="131">
        <f>SUM(G42:G52)</f>
        <v>1428.938525</v>
      </c>
      <c r="H53" s="131">
        <f>SUM(H42:H52)</f>
        <v>1190.8701080000001</v>
      </c>
      <c r="I53" s="132">
        <f t="shared" si="9"/>
        <v>0.83339492019084593</v>
      </c>
      <c r="J53" s="37"/>
      <c r="K53" s="37"/>
      <c r="L53" s="37"/>
      <c r="M53" s="39"/>
      <c r="N53" s="35"/>
      <c r="O53" s="127"/>
    </row>
    <row r="54" spans="2:15" ht="15">
      <c r="B54" s="111"/>
      <c r="E54" s="36"/>
      <c r="G54" s="37"/>
      <c r="H54" s="37"/>
      <c r="I54" s="37"/>
      <c r="J54" s="37"/>
      <c r="K54" s="37"/>
      <c r="L54" s="37"/>
      <c r="M54" s="39"/>
      <c r="N54" s="35"/>
      <c r="O54" s="127"/>
    </row>
    <row r="55" spans="2:15" ht="15">
      <c r="B55" s="111"/>
      <c r="C55" s="49" t="s">
        <v>38</v>
      </c>
      <c r="E55" s="36"/>
      <c r="G55" s="37"/>
      <c r="H55" s="37"/>
      <c r="I55" s="37"/>
      <c r="J55" s="37"/>
      <c r="K55" s="37"/>
      <c r="L55" s="37"/>
      <c r="M55" s="39"/>
      <c r="N55" s="35"/>
      <c r="O55" s="127"/>
    </row>
    <row r="56" spans="2:15" ht="15">
      <c r="B56" s="111"/>
      <c r="E56" s="36"/>
      <c r="G56" s="37"/>
      <c r="H56" s="37"/>
      <c r="I56" s="37"/>
      <c r="J56" s="37"/>
      <c r="K56" s="37"/>
      <c r="L56" s="37"/>
      <c r="M56" s="39"/>
      <c r="N56" s="35"/>
      <c r="O56" s="127"/>
    </row>
    <row r="57" spans="2:15" ht="15">
      <c r="B57" s="111"/>
      <c r="C57" s="94" t="s">
        <v>42</v>
      </c>
      <c r="D57" s="94" t="s">
        <v>43</v>
      </c>
      <c r="E57" s="95" t="s">
        <v>44</v>
      </c>
      <c r="F57" s="94" t="s">
        <v>45</v>
      </c>
      <c r="G57" s="96" t="s">
        <v>46</v>
      </c>
      <c r="H57" s="96" t="s">
        <v>47</v>
      </c>
      <c r="I57" s="94" t="s">
        <v>45</v>
      </c>
      <c r="J57" s="37"/>
      <c r="K57" s="37"/>
      <c r="L57" s="37"/>
      <c r="M57" s="39"/>
      <c r="N57" s="35"/>
      <c r="O57" s="127"/>
    </row>
    <row r="58" spans="2:15" ht="15">
      <c r="B58" s="111"/>
      <c r="C58" s="90" t="s">
        <v>48</v>
      </c>
      <c r="D58" s="91">
        <v>869.06991500000004</v>
      </c>
      <c r="E58" s="88">
        <v>574.67960600000004</v>
      </c>
      <c r="F58" s="92">
        <f t="shared" ref="F58:F69" si="11">+E58/D58</f>
        <v>0.66125819808179642</v>
      </c>
      <c r="G58" s="89">
        <v>620.59625100000005</v>
      </c>
      <c r="H58" s="89">
        <v>558.66071899999997</v>
      </c>
      <c r="I58" s="92">
        <f t="shared" ref="I58:I69" si="12">+H58/G58</f>
        <v>0.90019995786278106</v>
      </c>
      <c r="J58" s="37"/>
      <c r="K58" s="37"/>
      <c r="L58" s="37"/>
      <c r="M58" s="39"/>
      <c r="N58" s="35"/>
      <c r="O58" s="127"/>
    </row>
    <row r="59" spans="2:15" ht="15">
      <c r="B59" s="111"/>
      <c r="C59" s="90" t="s">
        <v>53</v>
      </c>
      <c r="D59" s="91">
        <v>365.62635799999998</v>
      </c>
      <c r="E59" s="88">
        <v>216.260291</v>
      </c>
      <c r="F59" s="92">
        <f t="shared" si="11"/>
        <v>0.59147894091377295</v>
      </c>
      <c r="G59" s="89">
        <v>271.02041300000002</v>
      </c>
      <c r="H59" s="89">
        <v>229.70026300000001</v>
      </c>
      <c r="I59" s="92">
        <f t="shared" si="12"/>
        <v>0.84753860588353536</v>
      </c>
      <c r="J59" s="37"/>
      <c r="K59" s="37"/>
      <c r="L59" s="37"/>
      <c r="M59" s="39"/>
      <c r="N59" s="35"/>
      <c r="O59" s="127"/>
    </row>
    <row r="60" spans="2:15" ht="15">
      <c r="B60" s="111"/>
      <c r="C60" s="90" t="s">
        <v>55</v>
      </c>
      <c r="D60" s="91">
        <v>311.78053499999999</v>
      </c>
      <c r="E60" s="88">
        <v>97.234435000000005</v>
      </c>
      <c r="F60" s="92">
        <f t="shared" si="11"/>
        <v>0.31186820242001317</v>
      </c>
      <c r="G60" s="89">
        <v>276.588325</v>
      </c>
      <c r="H60" s="89">
        <v>204.98942</v>
      </c>
      <c r="I60" s="92">
        <f t="shared" si="12"/>
        <v>0.74113547634376831</v>
      </c>
      <c r="J60" s="37"/>
      <c r="K60" s="37"/>
      <c r="L60" s="37"/>
      <c r="M60" s="39"/>
      <c r="N60" s="35"/>
      <c r="O60" s="127"/>
    </row>
    <row r="61" spans="2:15" ht="15">
      <c r="B61" s="111"/>
      <c r="C61" s="90" t="s">
        <v>60</v>
      </c>
      <c r="D61" s="91">
        <v>206.872151</v>
      </c>
      <c r="E61" s="88">
        <v>140.199016</v>
      </c>
      <c r="F61" s="92">
        <f t="shared" si="11"/>
        <v>0.67770850412823325</v>
      </c>
      <c r="G61" s="89">
        <v>117.355197</v>
      </c>
      <c r="H61" s="89">
        <v>107.56937600000001</v>
      </c>
      <c r="I61" s="92">
        <f t="shared" si="12"/>
        <v>0.91661365452780075</v>
      </c>
      <c r="J61" s="37"/>
      <c r="K61" s="37"/>
      <c r="L61" s="37"/>
      <c r="M61" s="39"/>
      <c r="N61" s="35"/>
      <c r="O61" s="127"/>
    </row>
    <row r="62" spans="2:15" ht="15">
      <c r="B62" s="111"/>
      <c r="C62" s="90" t="s">
        <v>51</v>
      </c>
      <c r="D62" s="91">
        <v>149.65104500000001</v>
      </c>
      <c r="E62" s="88">
        <v>91.528034000000005</v>
      </c>
      <c r="F62" s="92">
        <f t="shared" si="11"/>
        <v>0.61160972180314543</v>
      </c>
      <c r="G62" s="89">
        <v>90.297810999999996</v>
      </c>
      <c r="H62" s="89">
        <v>79.394559000000001</v>
      </c>
      <c r="I62" s="92">
        <f t="shared" si="12"/>
        <v>0.87925231100009726</v>
      </c>
      <c r="J62" s="37"/>
      <c r="K62" s="37"/>
      <c r="L62" s="37"/>
      <c r="M62" s="39"/>
      <c r="N62" s="35"/>
      <c r="O62" s="127"/>
    </row>
    <row r="63" spans="2:15" ht="15">
      <c r="B63" s="111"/>
      <c r="C63" s="90" t="s">
        <v>49</v>
      </c>
      <c r="D63" s="91">
        <v>92.546705000000003</v>
      </c>
      <c r="E63" s="88">
        <v>60.450575000000001</v>
      </c>
      <c r="F63" s="92">
        <f t="shared" si="11"/>
        <v>0.65318992178057556</v>
      </c>
      <c r="G63" s="89">
        <v>76.041685000000001</v>
      </c>
      <c r="H63" s="89">
        <v>52.803578999999999</v>
      </c>
      <c r="I63" s="92">
        <f t="shared" si="12"/>
        <v>0.69440306326720669</v>
      </c>
      <c r="J63" s="37"/>
      <c r="K63" s="37"/>
      <c r="L63" s="37"/>
      <c r="M63" s="39"/>
      <c r="N63" s="35"/>
      <c r="O63" s="127"/>
    </row>
    <row r="64" spans="2:15" ht="15">
      <c r="B64" s="111"/>
      <c r="C64" s="90" t="s">
        <v>61</v>
      </c>
      <c r="D64" s="91">
        <v>48.133668</v>
      </c>
      <c r="E64" s="88">
        <v>36.793863000000002</v>
      </c>
      <c r="F64" s="92">
        <f t="shared" si="11"/>
        <v>0.76441012141439135</v>
      </c>
      <c r="G64" s="89">
        <v>52.510092999999998</v>
      </c>
      <c r="H64" s="89">
        <v>48.136983000000001</v>
      </c>
      <c r="I64" s="92">
        <f t="shared" si="12"/>
        <v>0.91671867730266643</v>
      </c>
      <c r="J64" s="37"/>
      <c r="K64" s="37"/>
      <c r="L64" s="37"/>
      <c r="M64" s="39"/>
      <c r="N64" s="35"/>
      <c r="O64" s="127"/>
    </row>
    <row r="65" spans="2:15" ht="15">
      <c r="B65" s="111"/>
      <c r="C65" s="90" t="s">
        <v>62</v>
      </c>
      <c r="D65" s="91">
        <v>33.699751999999997</v>
      </c>
      <c r="E65" s="88">
        <v>18.839476999999999</v>
      </c>
      <c r="F65" s="92">
        <f t="shared" si="11"/>
        <v>0.55903903981251857</v>
      </c>
      <c r="G65" s="89">
        <v>22.555205000000001</v>
      </c>
      <c r="H65" s="89">
        <v>20.717725999999999</v>
      </c>
      <c r="I65" s="92">
        <f t="shared" si="12"/>
        <v>0.9185341476612604</v>
      </c>
      <c r="J65" s="37"/>
      <c r="K65" s="37"/>
      <c r="L65" s="37"/>
      <c r="M65" s="39"/>
      <c r="N65" s="35"/>
      <c r="O65" s="127"/>
    </row>
    <row r="66" spans="2:15" ht="15">
      <c r="B66" s="111"/>
      <c r="C66" s="90" t="s">
        <v>63</v>
      </c>
      <c r="D66" s="91">
        <v>33.390832000000003</v>
      </c>
      <c r="E66" s="88">
        <v>17.439219999999999</v>
      </c>
      <c r="F66" s="92">
        <f t="shared" si="11"/>
        <v>0.52227569531660656</v>
      </c>
      <c r="G66" s="89">
        <v>5.5819229999999997</v>
      </c>
      <c r="H66" s="89">
        <v>5.0508059999999997</v>
      </c>
      <c r="I66" s="92">
        <f t="shared" si="12"/>
        <v>0.9048505326927655</v>
      </c>
      <c r="J66" s="37"/>
      <c r="K66" s="37"/>
      <c r="L66" s="37"/>
      <c r="M66" s="39"/>
      <c r="N66" s="35"/>
      <c r="O66" s="127"/>
    </row>
    <row r="67" spans="2:15" ht="15">
      <c r="B67" s="111"/>
      <c r="C67" s="90" t="s">
        <v>56</v>
      </c>
      <c r="D67" s="91">
        <v>31.531645999999999</v>
      </c>
      <c r="E67" s="88">
        <v>22.845154000000001</v>
      </c>
      <c r="F67" s="92">
        <f t="shared" si="11"/>
        <v>0.72451511094600018</v>
      </c>
      <c r="G67" s="89">
        <v>29.461334000000001</v>
      </c>
      <c r="H67" s="89">
        <v>25.822513000000001</v>
      </c>
      <c r="I67" s="92">
        <f t="shared" si="12"/>
        <v>0.87648824727352803</v>
      </c>
      <c r="J67" s="37"/>
      <c r="K67" s="37"/>
      <c r="L67" s="37"/>
      <c r="M67" s="39"/>
      <c r="N67" s="35"/>
      <c r="O67" s="127"/>
    </row>
    <row r="68" spans="2:15" ht="15">
      <c r="B68" s="111"/>
      <c r="C68" s="90" t="s">
        <v>58</v>
      </c>
      <c r="D68" s="91">
        <v>60.85478299999977</v>
      </c>
      <c r="E68" s="91">
        <v>38.982009999999946</v>
      </c>
      <c r="F68" s="92">
        <f t="shared" si="11"/>
        <v>0.64057429964050805</v>
      </c>
      <c r="G68" s="91">
        <v>41.392621999999847</v>
      </c>
      <c r="H68" s="91">
        <v>33.485872999999856</v>
      </c>
      <c r="I68" s="92">
        <f t="shared" si="12"/>
        <v>0.80898168277428717</v>
      </c>
      <c r="J68" s="37"/>
      <c r="K68" s="37"/>
      <c r="L68" s="37"/>
      <c r="M68" s="39"/>
      <c r="N68" s="35"/>
      <c r="O68" s="127"/>
    </row>
    <row r="69" spans="2:15" ht="15">
      <c r="B69" s="111"/>
      <c r="C69" s="130" t="s">
        <v>40</v>
      </c>
      <c r="D69" s="131">
        <f>SUM(D58:D68)</f>
        <v>2203.1573899999999</v>
      </c>
      <c r="E69" s="131">
        <f>SUM(E58:E68)</f>
        <v>1315.251681</v>
      </c>
      <c r="F69" s="132">
        <f t="shared" si="11"/>
        <v>0.59698489402974519</v>
      </c>
      <c r="G69" s="131">
        <f>SUM(G58:G68)</f>
        <v>1603.4008590000001</v>
      </c>
      <c r="H69" s="131">
        <f>SUM(H58:H68)</f>
        <v>1366.331817</v>
      </c>
      <c r="I69" s="132">
        <f t="shared" si="12"/>
        <v>0.8521461176290912</v>
      </c>
      <c r="J69" s="37"/>
      <c r="K69" s="37"/>
      <c r="L69" s="37"/>
      <c r="M69" s="39"/>
      <c r="N69" s="35"/>
      <c r="O69" s="127"/>
    </row>
    <row r="70" spans="2:15" ht="15">
      <c r="B70" s="111"/>
      <c r="E70" s="36"/>
      <c r="G70" s="37"/>
      <c r="H70" s="37"/>
      <c r="I70" s="37"/>
      <c r="J70" s="37"/>
      <c r="K70" s="37"/>
      <c r="L70" s="37"/>
      <c r="M70" s="39"/>
      <c r="N70" s="35"/>
      <c r="O70" s="127"/>
    </row>
    <row r="71" spans="2:15" ht="15">
      <c r="B71" s="111"/>
      <c r="C71" s="49" t="s">
        <v>64</v>
      </c>
      <c r="E71" s="36"/>
      <c r="G71" s="37"/>
      <c r="H71" s="37"/>
      <c r="I71" s="37"/>
      <c r="J71" s="37"/>
      <c r="K71" s="37"/>
      <c r="L71" s="37"/>
      <c r="M71" s="39"/>
      <c r="N71" s="35"/>
      <c r="O71" s="127"/>
    </row>
    <row r="72" spans="2:15" ht="15">
      <c r="B72" s="111"/>
      <c r="E72" s="36"/>
      <c r="G72" s="37"/>
      <c r="H72" s="37"/>
      <c r="I72" s="37"/>
      <c r="J72" s="37"/>
      <c r="K72" s="37"/>
      <c r="L72" s="37"/>
      <c r="M72" s="39"/>
      <c r="N72" s="35"/>
      <c r="O72" s="127"/>
    </row>
    <row r="73" spans="2:15" ht="15">
      <c r="B73" s="111"/>
      <c r="C73" s="94" t="s">
        <v>42</v>
      </c>
      <c r="D73" s="94" t="s">
        <v>43</v>
      </c>
      <c r="E73" s="95" t="s">
        <v>44</v>
      </c>
      <c r="F73" s="94" t="s">
        <v>45</v>
      </c>
      <c r="G73" s="96" t="s">
        <v>46</v>
      </c>
      <c r="H73" s="96" t="s">
        <v>47</v>
      </c>
      <c r="I73" s="94" t="s">
        <v>45</v>
      </c>
      <c r="J73" s="37"/>
      <c r="K73" s="37"/>
      <c r="L73" s="37"/>
      <c r="M73" s="39"/>
      <c r="N73" s="35"/>
      <c r="O73" s="127"/>
    </row>
    <row r="74" spans="2:15" ht="15">
      <c r="B74" s="111"/>
      <c r="C74" s="90" t="s">
        <v>49</v>
      </c>
      <c r="D74" s="91">
        <v>586.18864699999995</v>
      </c>
      <c r="E74" s="88">
        <v>310.97860100000003</v>
      </c>
      <c r="F74" s="92">
        <f t="shared" ref="F74:F85" si="13">+E74/D74</f>
        <v>0.53050942318915306</v>
      </c>
      <c r="G74" s="89">
        <v>638.03057999999999</v>
      </c>
      <c r="H74" s="89">
        <v>402.02004899999997</v>
      </c>
      <c r="I74" s="92">
        <f t="shared" ref="I74:I85" si="14">+H74/G74</f>
        <v>0.63009526753404199</v>
      </c>
      <c r="J74" s="37"/>
      <c r="K74" s="37"/>
      <c r="L74" s="37"/>
      <c r="M74" s="39"/>
      <c r="N74" s="35"/>
      <c r="O74" s="127"/>
    </row>
    <row r="75" spans="2:15" ht="15">
      <c r="B75" s="111"/>
      <c r="C75" s="90" t="s">
        <v>48</v>
      </c>
      <c r="D75" s="91">
        <v>557.76839600000005</v>
      </c>
      <c r="E75" s="88">
        <v>280.58614399999999</v>
      </c>
      <c r="F75" s="92">
        <f t="shared" si="13"/>
        <v>0.50305134893300762</v>
      </c>
      <c r="G75" s="89">
        <v>430.37066700000003</v>
      </c>
      <c r="H75" s="89">
        <v>319.63593800000001</v>
      </c>
      <c r="I75" s="92">
        <f t="shared" si="14"/>
        <v>0.74269917192102686</v>
      </c>
      <c r="J75" s="37"/>
      <c r="K75" s="37"/>
      <c r="L75" s="37"/>
      <c r="M75" s="39"/>
      <c r="N75" s="35"/>
      <c r="O75" s="127"/>
    </row>
    <row r="76" spans="2:15" ht="15">
      <c r="B76" s="111"/>
      <c r="C76" s="90" t="s">
        <v>65</v>
      </c>
      <c r="D76" s="91">
        <v>194.86317299999999</v>
      </c>
      <c r="E76" s="88">
        <v>115.36166</v>
      </c>
      <c r="F76" s="92">
        <f t="shared" si="13"/>
        <v>0.59201365873273559</v>
      </c>
      <c r="G76" s="89">
        <v>237.227654</v>
      </c>
      <c r="H76" s="89">
        <v>194.644193</v>
      </c>
      <c r="I76" s="92">
        <f t="shared" si="14"/>
        <v>0.82049537529886796</v>
      </c>
      <c r="J76" s="37"/>
      <c r="K76" s="37"/>
      <c r="L76" s="37"/>
      <c r="M76" s="39"/>
      <c r="N76" s="35"/>
      <c r="O76" s="127"/>
    </row>
    <row r="77" spans="2:15" ht="15">
      <c r="B77" s="111"/>
      <c r="C77" s="90" t="s">
        <v>63</v>
      </c>
      <c r="D77" s="91">
        <v>162.35008199999999</v>
      </c>
      <c r="E77" s="88">
        <v>94.322736000000006</v>
      </c>
      <c r="F77" s="92">
        <f t="shared" si="13"/>
        <v>0.5809836055395402</v>
      </c>
      <c r="G77" s="89">
        <v>92.210065999999998</v>
      </c>
      <c r="H77" s="89">
        <v>49.084864000000003</v>
      </c>
      <c r="I77" s="92">
        <f t="shared" si="14"/>
        <v>0.5323156801557869</v>
      </c>
      <c r="J77" s="37"/>
      <c r="K77" s="37"/>
      <c r="L77" s="37"/>
      <c r="M77" s="39"/>
      <c r="N77" s="35"/>
      <c r="O77" s="127"/>
    </row>
    <row r="78" spans="2:15" ht="15">
      <c r="B78" s="111"/>
      <c r="C78" s="90" t="s">
        <v>53</v>
      </c>
      <c r="D78" s="91">
        <v>159.61727099999999</v>
      </c>
      <c r="E78" s="88">
        <v>96.215536</v>
      </c>
      <c r="F78" s="92">
        <f t="shared" si="13"/>
        <v>0.60278900520733758</v>
      </c>
      <c r="G78" s="89">
        <v>87.447004000000007</v>
      </c>
      <c r="H78" s="89">
        <v>58.486595999999999</v>
      </c>
      <c r="I78" s="92">
        <f t="shared" si="14"/>
        <v>0.66882332526795307</v>
      </c>
      <c r="J78" s="37"/>
      <c r="K78" s="37"/>
      <c r="L78" s="37"/>
      <c r="M78" s="39"/>
      <c r="N78" s="35"/>
      <c r="O78" s="127"/>
    </row>
    <row r="79" spans="2:15" ht="15">
      <c r="B79" s="111"/>
      <c r="C79" s="90" t="s">
        <v>60</v>
      </c>
      <c r="D79" s="91">
        <v>123.878867</v>
      </c>
      <c r="E79" s="88">
        <v>84.590390999999997</v>
      </c>
      <c r="F79" s="92">
        <f t="shared" si="13"/>
        <v>0.68284763211468502</v>
      </c>
      <c r="G79" s="89">
        <v>131.46556100000001</v>
      </c>
      <c r="H79" s="89">
        <v>96.759450000000001</v>
      </c>
      <c r="I79" s="92">
        <f t="shared" si="14"/>
        <v>0.73600606321529327</v>
      </c>
      <c r="J79" s="37"/>
      <c r="K79" s="37"/>
      <c r="L79" s="37"/>
      <c r="M79" s="39"/>
      <c r="N79" s="35"/>
      <c r="O79" s="127"/>
    </row>
    <row r="80" spans="2:15" ht="15">
      <c r="B80" s="111"/>
      <c r="C80" s="90" t="s">
        <v>62</v>
      </c>
      <c r="D80" s="91">
        <v>73.534042999999997</v>
      </c>
      <c r="E80" s="88">
        <v>47.947243999999998</v>
      </c>
      <c r="F80" s="92">
        <f t="shared" si="13"/>
        <v>0.65204144969969891</v>
      </c>
      <c r="G80" s="89">
        <v>51.149703000000002</v>
      </c>
      <c r="H80" s="89">
        <v>32.642381999999998</v>
      </c>
      <c r="I80" s="92">
        <f t="shared" si="14"/>
        <v>0.63817344159359046</v>
      </c>
      <c r="J80" s="37"/>
      <c r="K80" s="37"/>
      <c r="L80" s="37"/>
      <c r="M80" s="39"/>
      <c r="N80" s="35"/>
      <c r="O80" s="127"/>
    </row>
    <row r="81" spans="2:15" ht="15">
      <c r="B81" s="111"/>
      <c r="C81" s="90" t="s">
        <v>55</v>
      </c>
      <c r="D81" s="91">
        <v>57.223030999999999</v>
      </c>
      <c r="E81" s="88">
        <v>39.117877999999997</v>
      </c>
      <c r="F81" s="92">
        <f t="shared" si="13"/>
        <v>0.68360373989976164</v>
      </c>
      <c r="G81" s="89">
        <v>58.086685000000003</v>
      </c>
      <c r="H81" s="89">
        <v>24.685663000000002</v>
      </c>
      <c r="I81" s="92">
        <f t="shared" si="14"/>
        <v>0.42497971781312704</v>
      </c>
      <c r="J81" s="37"/>
      <c r="K81" s="37"/>
      <c r="L81" s="37"/>
      <c r="M81" s="39"/>
      <c r="N81" s="35"/>
      <c r="O81" s="127"/>
    </row>
    <row r="82" spans="2:15" ht="15">
      <c r="B82" s="111"/>
      <c r="C82" s="90" t="s">
        <v>51</v>
      </c>
      <c r="D82" s="91">
        <v>33.129435000000001</v>
      </c>
      <c r="E82" s="88">
        <v>19.903860999999999</v>
      </c>
      <c r="F82" s="92">
        <f t="shared" si="13"/>
        <v>0.60079083751352835</v>
      </c>
      <c r="G82" s="89">
        <v>34.950651999999998</v>
      </c>
      <c r="H82" s="89">
        <v>22.263544</v>
      </c>
      <c r="I82" s="92">
        <f t="shared" si="14"/>
        <v>0.6369993898826265</v>
      </c>
      <c r="J82" s="37"/>
      <c r="K82" s="37"/>
      <c r="L82" s="37"/>
      <c r="M82" s="39"/>
      <c r="N82" s="35"/>
      <c r="O82" s="127"/>
    </row>
    <row r="83" spans="2:15" ht="15">
      <c r="B83" s="111"/>
      <c r="C83" s="90" t="s">
        <v>66</v>
      </c>
      <c r="D83" s="91">
        <v>29.7742</v>
      </c>
      <c r="E83" s="88">
        <v>16.768307</v>
      </c>
      <c r="F83" s="92">
        <f t="shared" si="13"/>
        <v>0.56318245326490723</v>
      </c>
      <c r="G83" s="89">
        <v>30.312234</v>
      </c>
      <c r="H83" s="89">
        <v>24.234725999999998</v>
      </c>
      <c r="I83" s="92">
        <f t="shared" si="14"/>
        <v>0.79950313130995221</v>
      </c>
      <c r="J83" s="37"/>
      <c r="K83" s="37"/>
      <c r="L83" s="37"/>
      <c r="M83" s="39"/>
      <c r="N83" s="35"/>
      <c r="O83" s="127"/>
    </row>
    <row r="84" spans="2:15" ht="15">
      <c r="B84" s="111"/>
      <c r="C84" s="90" t="s">
        <v>58</v>
      </c>
      <c r="D84" s="91">
        <v>69.180657000000338</v>
      </c>
      <c r="E84" s="91">
        <v>46.18243399999983</v>
      </c>
      <c r="F84" s="92">
        <f t="shared" si="13"/>
        <v>0.6675628131140704</v>
      </c>
      <c r="G84" s="91">
        <v>66.759548999999652</v>
      </c>
      <c r="H84" s="91">
        <v>45.387108000000353</v>
      </c>
      <c r="I84" s="92">
        <f t="shared" si="14"/>
        <v>0.67985941606646549</v>
      </c>
      <c r="J84" s="37"/>
      <c r="K84" s="37"/>
      <c r="L84" s="37"/>
      <c r="M84" s="39"/>
      <c r="N84" s="35"/>
      <c r="O84" s="127"/>
    </row>
    <row r="85" spans="2:15" ht="15">
      <c r="B85" s="111"/>
      <c r="C85" s="130" t="s">
        <v>40</v>
      </c>
      <c r="D85" s="131">
        <f>SUM(D74:D84)</f>
        <v>2047.5078020000001</v>
      </c>
      <c r="E85" s="131">
        <f>SUM(E74:E84)</f>
        <v>1151.974792</v>
      </c>
      <c r="F85" s="132">
        <f t="shared" si="13"/>
        <v>0.56262290716291974</v>
      </c>
      <c r="G85" s="131">
        <f>SUM(G74:G84)</f>
        <v>1858.0103549999999</v>
      </c>
      <c r="H85" s="131">
        <f>SUM(H74:H84)</f>
        <v>1269.844513</v>
      </c>
      <c r="I85" s="132">
        <f t="shared" si="14"/>
        <v>0.68344318403973592</v>
      </c>
      <c r="J85" s="37"/>
      <c r="K85" s="37"/>
      <c r="L85" s="37"/>
      <c r="M85" s="39"/>
      <c r="N85" s="35"/>
      <c r="O85" s="127"/>
    </row>
    <row r="86" spans="2:15" ht="15">
      <c r="B86" s="111"/>
      <c r="E86" s="36"/>
      <c r="F86" s="37"/>
      <c r="G86" s="37"/>
      <c r="H86" s="38"/>
      <c r="I86" s="37"/>
      <c r="J86" s="37"/>
      <c r="K86" s="37"/>
      <c r="L86" s="37"/>
      <c r="M86" s="39"/>
      <c r="N86" s="35"/>
      <c r="O86" s="127"/>
    </row>
    <row r="87" spans="2:15" ht="15">
      <c r="B87" s="111"/>
      <c r="E87" s="36"/>
      <c r="F87" s="37"/>
      <c r="G87" s="37"/>
      <c r="H87" s="38"/>
      <c r="I87" s="37"/>
      <c r="J87" s="37"/>
      <c r="K87" s="37"/>
      <c r="L87" s="37"/>
      <c r="M87" s="39"/>
      <c r="N87" s="35"/>
      <c r="O87" s="127"/>
    </row>
    <row r="88" spans="2:15" ht="15">
      <c r="B88" s="111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127"/>
    </row>
    <row r="89" spans="2:15" ht="15">
      <c r="B89" s="111"/>
      <c r="C89" s="49" t="s">
        <v>67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127"/>
    </row>
    <row r="90" spans="2:15" ht="15">
      <c r="B90" s="111"/>
      <c r="C90" s="49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127"/>
    </row>
    <row r="91" spans="2:15" ht="15">
      <c r="B91" s="111"/>
      <c r="C91" s="49" t="s">
        <v>37</v>
      </c>
      <c r="E91" s="36"/>
      <c r="F91" s="37"/>
      <c r="G91" s="37"/>
      <c r="H91" s="38"/>
      <c r="I91" s="37"/>
      <c r="J91" s="37"/>
      <c r="K91" s="37"/>
      <c r="L91" s="37"/>
      <c r="M91" s="39"/>
      <c r="N91" s="35"/>
      <c r="O91" s="127"/>
    </row>
    <row r="92" spans="2:15" ht="15">
      <c r="B92" s="111"/>
      <c r="E92" s="36"/>
      <c r="F92" s="37"/>
      <c r="G92" s="37"/>
      <c r="H92" s="38"/>
      <c r="I92" s="37"/>
      <c r="J92" s="37"/>
      <c r="K92" s="37"/>
      <c r="L92" s="37"/>
      <c r="M92" s="39"/>
      <c r="N92" s="35"/>
      <c r="O92" s="127"/>
    </row>
    <row r="93" spans="2:15" ht="15">
      <c r="B93" s="111"/>
      <c r="C93" s="96" t="s">
        <v>68</v>
      </c>
      <c r="D93" s="96" t="s">
        <v>43</v>
      </c>
      <c r="E93" s="149" t="s">
        <v>44</v>
      </c>
      <c r="F93" s="96" t="s">
        <v>45</v>
      </c>
      <c r="G93" s="96" t="s">
        <v>46</v>
      </c>
      <c r="H93" s="96" t="s">
        <v>47</v>
      </c>
      <c r="I93" s="96" t="s">
        <v>45</v>
      </c>
      <c r="J93" s="37"/>
      <c r="K93" s="37"/>
      <c r="L93" s="37"/>
      <c r="M93" s="39"/>
      <c r="N93" s="35"/>
      <c r="O93" s="127"/>
    </row>
    <row r="94" spans="2:15" ht="15">
      <c r="B94" s="111"/>
      <c r="C94" s="90" t="s">
        <v>69</v>
      </c>
      <c r="D94" s="91">
        <v>817.21149300000002</v>
      </c>
      <c r="E94" s="88">
        <v>556.96010699999999</v>
      </c>
      <c r="F94" s="92">
        <f t="shared" ref="F94:F101" si="15">+E94/D94</f>
        <v>0.6815372908613756</v>
      </c>
      <c r="G94" s="89">
        <v>79.957291999999995</v>
      </c>
      <c r="H94" s="89">
        <v>67.756754999999998</v>
      </c>
      <c r="I94" s="92">
        <f t="shared" ref="I94:I101" si="16">+H94/G94</f>
        <v>0.84741182830454043</v>
      </c>
      <c r="J94" s="118">
        <f>+D94/$D$101</f>
        <v>0.66357835240734686</v>
      </c>
      <c r="K94" s="37"/>
      <c r="L94" s="37"/>
      <c r="M94" s="39"/>
      <c r="N94" s="35"/>
      <c r="O94" s="127"/>
    </row>
    <row r="95" spans="2:15" ht="15">
      <c r="B95" s="111"/>
      <c r="C95" s="90" t="s">
        <v>70</v>
      </c>
      <c r="D95" s="91">
        <v>135.643956</v>
      </c>
      <c r="E95" s="88">
        <v>112.72611999999999</v>
      </c>
      <c r="F95" s="92">
        <f t="shared" si="15"/>
        <v>0.83104417862893942</v>
      </c>
      <c r="G95" s="89">
        <v>139.38135700000001</v>
      </c>
      <c r="H95" s="89">
        <v>82.646023999999997</v>
      </c>
      <c r="I95" s="92">
        <f t="shared" si="16"/>
        <v>0.59294891209876788</v>
      </c>
      <c r="J95" s="118">
        <f t="shared" ref="J95:J100" si="17">+D95/$D$101</f>
        <v>0.110143327164997</v>
      </c>
      <c r="K95" s="37"/>
      <c r="L95" s="37"/>
      <c r="M95" s="39"/>
      <c r="N95" s="35"/>
      <c r="O95" s="127"/>
    </row>
    <row r="96" spans="2:15" ht="15">
      <c r="B96" s="111"/>
      <c r="C96" s="90" t="s">
        <v>71</v>
      </c>
      <c r="D96" s="91">
        <v>116.06707299999999</v>
      </c>
      <c r="E96" s="88">
        <v>44.374895000000002</v>
      </c>
      <c r="F96" s="92">
        <f t="shared" si="15"/>
        <v>0.38232113426346165</v>
      </c>
      <c r="G96" s="89">
        <v>148.593018</v>
      </c>
      <c r="H96" s="89">
        <v>68.305839000000006</v>
      </c>
      <c r="I96" s="92">
        <f t="shared" si="16"/>
        <v>0.45968404114384437</v>
      </c>
      <c r="J96" s="118">
        <f t="shared" si="17"/>
        <v>9.4246835402843815E-2</v>
      </c>
      <c r="K96" s="37"/>
      <c r="L96" s="37"/>
      <c r="M96" s="39"/>
      <c r="N96" s="35"/>
      <c r="O96" s="127"/>
    </row>
    <row r="97" spans="2:15" ht="15">
      <c r="B97" s="111"/>
      <c r="C97" s="90" t="s">
        <v>72</v>
      </c>
      <c r="D97" s="91">
        <v>94.174879000000004</v>
      </c>
      <c r="E97" s="88">
        <v>73.303331</v>
      </c>
      <c r="F97" s="92">
        <f t="shared" si="15"/>
        <v>0.77837457056886683</v>
      </c>
      <c r="G97" s="89">
        <v>32.536181999999997</v>
      </c>
      <c r="H97" s="89">
        <v>21.788682999999999</v>
      </c>
      <c r="I97" s="92">
        <f t="shared" si="16"/>
        <v>0.66967547083428536</v>
      </c>
      <c r="J97" s="118">
        <f t="shared" si="17"/>
        <v>7.6470303685488253E-2</v>
      </c>
      <c r="K97" s="37"/>
      <c r="L97" s="37"/>
      <c r="M97" s="39"/>
      <c r="N97" s="35"/>
      <c r="O97" s="127"/>
    </row>
    <row r="98" spans="2:15" ht="15">
      <c r="B98" s="111"/>
      <c r="C98" s="90" t="s">
        <v>73</v>
      </c>
      <c r="D98" s="91">
        <v>68.42483</v>
      </c>
      <c r="E98" s="88">
        <v>36.790548000000001</v>
      </c>
      <c r="F98" s="92">
        <f t="shared" si="15"/>
        <v>0.53767832525122827</v>
      </c>
      <c r="G98" s="89">
        <v>1028.4706759999999</v>
      </c>
      <c r="H98" s="89">
        <v>950.37280699999997</v>
      </c>
      <c r="I98" s="92">
        <f t="shared" si="16"/>
        <v>0.92406407803113688</v>
      </c>
      <c r="J98" s="118">
        <f t="shared" si="17"/>
        <v>5.5561181339324119E-2</v>
      </c>
      <c r="K98" s="37"/>
      <c r="L98" s="37"/>
      <c r="M98" s="39"/>
      <c r="N98" s="35"/>
      <c r="O98" s="127"/>
    </row>
    <row r="99" spans="2:15" ht="15">
      <c r="B99" s="111"/>
      <c r="C99" s="90"/>
      <c r="D99" s="91"/>
      <c r="E99" s="88"/>
      <c r="F99" s="92"/>
      <c r="G99" s="86"/>
      <c r="H99" s="87"/>
      <c r="I99" s="92"/>
      <c r="J99" s="118">
        <f t="shared" si="17"/>
        <v>0</v>
      </c>
      <c r="K99" s="37"/>
      <c r="L99" s="37"/>
      <c r="M99" s="39"/>
      <c r="N99" s="35"/>
      <c r="O99" s="127"/>
    </row>
    <row r="100" spans="2:15" ht="15">
      <c r="B100" s="111"/>
      <c r="C100" s="90"/>
      <c r="D100" s="91"/>
      <c r="E100" s="91"/>
      <c r="F100" s="92"/>
      <c r="G100" s="91"/>
      <c r="H100" s="91"/>
      <c r="I100" s="92"/>
      <c r="J100" s="118">
        <f t="shared" si="17"/>
        <v>0</v>
      </c>
      <c r="K100" s="37"/>
      <c r="L100" s="37"/>
      <c r="M100" s="39"/>
      <c r="N100" s="35"/>
      <c r="O100" s="127"/>
    </row>
    <row r="101" spans="2:15" ht="15">
      <c r="B101" s="111"/>
      <c r="C101" s="130" t="s">
        <v>40</v>
      </c>
      <c r="D101" s="131">
        <f>SUM(D94:D100)</f>
        <v>1231.5222309999999</v>
      </c>
      <c r="E101" s="131">
        <f>SUM(E94:E100)</f>
        <v>824.15500100000008</v>
      </c>
      <c r="F101" s="132">
        <f t="shared" si="15"/>
        <v>0.66921650316517922</v>
      </c>
      <c r="G101" s="131">
        <f>SUM(G94:G100)</f>
        <v>1428.938525</v>
      </c>
      <c r="H101" s="131">
        <f>SUM(H94:H100)</f>
        <v>1190.8701080000001</v>
      </c>
      <c r="I101" s="132">
        <f t="shared" si="16"/>
        <v>0.83339492019084593</v>
      </c>
      <c r="J101" s="37"/>
      <c r="K101" s="37"/>
      <c r="L101" s="37"/>
      <c r="M101" s="39"/>
      <c r="N101" s="35"/>
      <c r="O101" s="127"/>
    </row>
    <row r="102" spans="2:15" ht="15">
      <c r="B102" s="111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127"/>
    </row>
    <row r="103" spans="2:15" ht="15">
      <c r="B103" s="111"/>
      <c r="C103" s="49" t="s">
        <v>38</v>
      </c>
      <c r="E103" s="36"/>
      <c r="F103" s="37"/>
      <c r="G103" s="37"/>
      <c r="H103" s="38"/>
      <c r="I103" s="37"/>
      <c r="J103" s="37"/>
      <c r="K103" s="37"/>
      <c r="L103" s="37"/>
      <c r="M103" s="39"/>
      <c r="N103" s="35"/>
      <c r="O103" s="127"/>
    </row>
    <row r="104" spans="2:15" ht="15">
      <c r="B104" s="111"/>
      <c r="E104" s="36"/>
      <c r="F104" s="37"/>
      <c r="G104" s="37"/>
      <c r="H104" s="38"/>
      <c r="I104" s="37"/>
      <c r="J104" s="37"/>
      <c r="K104" s="37"/>
      <c r="L104" s="37"/>
      <c r="M104" s="39"/>
      <c r="N104" s="35"/>
      <c r="O104" s="127"/>
    </row>
    <row r="105" spans="2:15" ht="15">
      <c r="B105" s="111"/>
      <c r="C105" s="96" t="s">
        <v>68</v>
      </c>
      <c r="D105" s="96" t="s">
        <v>43</v>
      </c>
      <c r="E105" s="149" t="s">
        <v>44</v>
      </c>
      <c r="F105" s="96" t="s">
        <v>45</v>
      </c>
      <c r="G105" s="96" t="s">
        <v>46</v>
      </c>
      <c r="H105" s="96" t="s">
        <v>47</v>
      </c>
      <c r="I105" s="96" t="s">
        <v>45</v>
      </c>
      <c r="J105" s="37"/>
      <c r="K105" s="37"/>
      <c r="L105" s="37"/>
      <c r="M105" s="39"/>
      <c r="N105" s="35"/>
      <c r="O105" s="127"/>
    </row>
    <row r="106" spans="2:15" ht="15">
      <c r="B106" s="111"/>
      <c r="C106" s="90" t="s">
        <v>72</v>
      </c>
      <c r="D106" s="91">
        <v>1537.426181</v>
      </c>
      <c r="E106" s="88">
        <v>1004.985082</v>
      </c>
      <c r="F106" s="92">
        <f t="shared" ref="F106:F113" si="18">+E106/D106</f>
        <v>0.6536802185496281</v>
      </c>
      <c r="G106" s="89">
        <v>978.41087300000004</v>
      </c>
      <c r="H106" s="89">
        <v>847.02095499999996</v>
      </c>
      <c r="I106" s="92">
        <f t="shared" ref="I106:I113" si="19">+H106/G106</f>
        <v>0.86571089751166319</v>
      </c>
      <c r="J106" s="118">
        <f>+D106/$D$113</f>
        <v>0.69782857456225589</v>
      </c>
      <c r="K106" s="37"/>
      <c r="L106" s="37"/>
      <c r="M106" s="39"/>
      <c r="N106" s="35"/>
      <c r="O106" s="127"/>
    </row>
    <row r="107" spans="2:15" ht="15">
      <c r="B107" s="111"/>
      <c r="C107" s="90" t="s">
        <v>69</v>
      </c>
      <c r="D107" s="91">
        <v>425.089899</v>
      </c>
      <c r="E107" s="88">
        <v>207.71853999999999</v>
      </c>
      <c r="F107" s="92">
        <f t="shared" si="18"/>
        <v>0.48864614400070699</v>
      </c>
      <c r="G107" s="89">
        <v>66.409312999999997</v>
      </c>
      <c r="H107" s="89">
        <v>53.960268999999997</v>
      </c>
      <c r="I107" s="92">
        <f t="shared" si="19"/>
        <v>0.81254068988787764</v>
      </c>
      <c r="J107" s="118">
        <f t="shared" ref="J107:J113" si="20">+D107/$D$113</f>
        <v>0.19294576997969265</v>
      </c>
      <c r="K107" s="37"/>
      <c r="L107" s="37"/>
      <c r="M107" s="39"/>
      <c r="N107" s="35"/>
      <c r="O107" s="127"/>
    </row>
    <row r="108" spans="2:15" ht="15">
      <c r="B108" s="111"/>
      <c r="C108" s="90" t="s">
        <v>73</v>
      </c>
      <c r="D108" s="91">
        <v>208.91177099999999</v>
      </c>
      <c r="E108" s="88">
        <v>83.806652999999997</v>
      </c>
      <c r="F108" s="92">
        <f t="shared" si="18"/>
        <v>0.40115811856288369</v>
      </c>
      <c r="G108" s="89">
        <v>543.50279</v>
      </c>
      <c r="H108" s="89">
        <v>451.55774700000001</v>
      </c>
      <c r="I108" s="92">
        <f t="shared" si="19"/>
        <v>0.83082875618724972</v>
      </c>
      <c r="J108" s="118">
        <f t="shared" si="20"/>
        <v>9.4823806936462224E-2</v>
      </c>
      <c r="K108" s="37"/>
      <c r="L108" s="37"/>
      <c r="M108" s="39"/>
      <c r="N108" s="35"/>
      <c r="O108" s="127"/>
    </row>
    <row r="109" spans="2:15" ht="15">
      <c r="B109" s="111"/>
      <c r="C109" s="90" t="s">
        <v>70</v>
      </c>
      <c r="D109" s="91">
        <v>30.429213000000001</v>
      </c>
      <c r="E109" s="88">
        <v>18.114014999999998</v>
      </c>
      <c r="F109" s="92">
        <f t="shared" si="18"/>
        <v>0.59528371634192434</v>
      </c>
      <c r="G109" s="89">
        <v>11.91804</v>
      </c>
      <c r="H109" s="89">
        <v>11.7324</v>
      </c>
      <c r="I109" s="92">
        <f t="shared" si="19"/>
        <v>0.98442361327869354</v>
      </c>
      <c r="J109" s="118">
        <f t="shared" si="20"/>
        <v>1.3811638305150774E-2</v>
      </c>
      <c r="K109" s="37"/>
      <c r="L109" s="37"/>
      <c r="M109" s="39"/>
      <c r="N109" s="35"/>
      <c r="O109" s="127"/>
    </row>
    <row r="110" spans="2:15" ht="15">
      <c r="B110" s="111"/>
      <c r="C110" s="90" t="s">
        <v>71</v>
      </c>
      <c r="D110" s="91">
        <v>1.3003260000000001</v>
      </c>
      <c r="E110" s="88">
        <v>0.62739400000000001</v>
      </c>
      <c r="F110" s="92">
        <f t="shared" si="18"/>
        <v>0.48248977564087769</v>
      </c>
      <c r="G110" s="89">
        <v>3.159843</v>
      </c>
      <c r="H110" s="89">
        <v>2.0604469999999999</v>
      </c>
      <c r="I110" s="92">
        <f t="shared" si="19"/>
        <v>0.65207258715069072</v>
      </c>
      <c r="J110" s="118">
        <f t="shared" si="20"/>
        <v>5.902102164385088E-4</v>
      </c>
      <c r="K110" s="37"/>
      <c r="L110" s="37"/>
      <c r="M110" s="39"/>
      <c r="N110" s="35"/>
      <c r="O110" s="127"/>
    </row>
    <row r="111" spans="2:15" ht="15">
      <c r="B111" s="111"/>
      <c r="C111" s="90"/>
      <c r="D111" s="91"/>
      <c r="E111" s="88"/>
      <c r="F111" s="92"/>
      <c r="G111" s="89"/>
      <c r="H111" s="89"/>
      <c r="I111" s="92"/>
      <c r="J111" s="118">
        <f t="shared" si="20"/>
        <v>0</v>
      </c>
      <c r="K111" s="37"/>
      <c r="L111" s="37"/>
      <c r="M111" s="39"/>
      <c r="N111" s="35"/>
      <c r="O111" s="127"/>
    </row>
    <row r="112" spans="2:15" ht="15">
      <c r="B112" s="111"/>
      <c r="C112" s="90"/>
      <c r="D112" s="91"/>
      <c r="E112" s="91"/>
      <c r="F112" s="92"/>
      <c r="G112" s="91"/>
      <c r="H112" s="91"/>
      <c r="I112" s="92"/>
      <c r="J112" s="118">
        <f t="shared" si="20"/>
        <v>0</v>
      </c>
      <c r="K112" s="37"/>
      <c r="L112" s="37"/>
      <c r="M112" s="39"/>
      <c r="N112" s="35"/>
      <c r="O112" s="127"/>
    </row>
    <row r="113" spans="2:15" ht="15">
      <c r="B113" s="111"/>
      <c r="C113" s="130" t="s">
        <v>40</v>
      </c>
      <c r="D113" s="131">
        <f>SUM(D106:D112)</f>
        <v>2203.1573899999999</v>
      </c>
      <c r="E113" s="131">
        <f>SUM(E106:E112)</f>
        <v>1315.2516840000003</v>
      </c>
      <c r="F113" s="132">
        <f t="shared" si="18"/>
        <v>0.59698489539142752</v>
      </c>
      <c r="G113" s="131">
        <f>SUM(G106:G112)</f>
        <v>1603.4008589999999</v>
      </c>
      <c r="H113" s="131">
        <f>SUM(H106:H112)</f>
        <v>1366.3318180000001</v>
      </c>
      <c r="I113" s="132">
        <f t="shared" si="19"/>
        <v>0.85214611825276576</v>
      </c>
      <c r="J113" s="118">
        <f t="shared" si="20"/>
        <v>1</v>
      </c>
      <c r="K113" s="37"/>
      <c r="L113" s="37"/>
      <c r="M113" s="39"/>
      <c r="N113" s="35"/>
      <c r="O113" s="127"/>
    </row>
    <row r="114" spans="2:15" ht="15">
      <c r="B114" s="111"/>
      <c r="E114" s="36"/>
      <c r="F114" s="37"/>
      <c r="G114" s="37"/>
      <c r="H114" s="38"/>
      <c r="I114" s="37"/>
      <c r="J114" s="37"/>
      <c r="K114" s="37"/>
      <c r="L114" s="37"/>
      <c r="M114" s="39"/>
      <c r="N114" s="35"/>
      <c r="O114" s="127"/>
    </row>
    <row r="115" spans="2:15" ht="15">
      <c r="B115" s="111"/>
      <c r="C115" s="49" t="s">
        <v>64</v>
      </c>
      <c r="E115" s="36"/>
      <c r="F115" s="37"/>
      <c r="G115" s="37"/>
      <c r="H115" s="38"/>
      <c r="I115" s="37"/>
      <c r="J115" s="37"/>
      <c r="K115" s="37"/>
      <c r="L115" s="37"/>
      <c r="M115" s="39"/>
      <c r="N115" s="35"/>
      <c r="O115" s="127"/>
    </row>
    <row r="116" spans="2:15" ht="15">
      <c r="B116" s="111"/>
      <c r="E116" s="36"/>
      <c r="F116" s="37"/>
      <c r="G116" s="37"/>
      <c r="H116" s="38"/>
      <c r="I116" s="37"/>
      <c r="J116" s="37"/>
      <c r="K116" s="37"/>
      <c r="L116" s="37"/>
      <c r="M116" s="39"/>
      <c r="N116" s="35"/>
      <c r="O116" s="127"/>
    </row>
    <row r="117" spans="2:15" ht="15">
      <c r="B117" s="111"/>
      <c r="C117" s="96" t="s">
        <v>68</v>
      </c>
      <c r="D117" s="96" t="s">
        <v>43</v>
      </c>
      <c r="E117" s="149" t="s">
        <v>44</v>
      </c>
      <c r="F117" s="96" t="s">
        <v>45</v>
      </c>
      <c r="G117" s="96" t="s">
        <v>46</v>
      </c>
      <c r="H117" s="96" t="s">
        <v>47</v>
      </c>
      <c r="I117" s="96" t="s">
        <v>45</v>
      </c>
      <c r="J117" s="37"/>
      <c r="K117" s="37"/>
      <c r="L117" s="37"/>
      <c r="M117" s="39"/>
      <c r="N117" s="35"/>
      <c r="O117" s="127"/>
    </row>
    <row r="118" spans="2:15" ht="15">
      <c r="B118" s="111"/>
      <c r="C118" s="90" t="s">
        <v>69</v>
      </c>
      <c r="D118" s="91">
        <v>878.27344000000005</v>
      </c>
      <c r="E118" s="88">
        <v>442.08853599999998</v>
      </c>
      <c r="F118" s="92">
        <f t="shared" ref="F118:F125" si="21">+E118/D118</f>
        <v>0.50336093050929553</v>
      </c>
      <c r="G118" s="89">
        <v>165.98572899999999</v>
      </c>
      <c r="H118" s="89">
        <v>114.09083200000001</v>
      </c>
      <c r="I118" s="92">
        <f t="shared" ref="I118:I125" si="22">+H118/G118</f>
        <v>0.68735326035167765</v>
      </c>
      <c r="J118" s="118">
        <f>+D118/$D$125</f>
        <v>0.42894754254030432</v>
      </c>
      <c r="K118" s="37"/>
      <c r="L118" s="37"/>
      <c r="M118" s="39"/>
      <c r="N118" s="35"/>
      <c r="O118" s="127"/>
    </row>
    <row r="119" spans="2:15" ht="15">
      <c r="B119" s="111"/>
      <c r="C119" s="90" t="s">
        <v>72</v>
      </c>
      <c r="D119" s="91">
        <v>714.61628599999995</v>
      </c>
      <c r="E119" s="88">
        <v>466.38567599999999</v>
      </c>
      <c r="F119" s="92">
        <f t="shared" si="21"/>
        <v>0.65263790531636445</v>
      </c>
      <c r="G119" s="89">
        <v>560.61587099999997</v>
      </c>
      <c r="H119" s="89">
        <v>390.213506</v>
      </c>
      <c r="I119" s="92">
        <f t="shared" si="22"/>
        <v>0.6960443437035696</v>
      </c>
      <c r="J119" s="118">
        <f t="shared" ref="J119:J124" si="23">+D119/$D$125</f>
        <v>0.34901761316951502</v>
      </c>
      <c r="K119" s="37"/>
      <c r="L119" s="37"/>
      <c r="M119" s="39"/>
      <c r="N119" s="35"/>
      <c r="O119" s="127"/>
    </row>
    <row r="120" spans="2:15" ht="15">
      <c r="B120" s="111"/>
      <c r="C120" s="90" t="s">
        <v>73</v>
      </c>
      <c r="D120" s="91">
        <v>405.65574299999997</v>
      </c>
      <c r="E120" s="88">
        <v>212.330285</v>
      </c>
      <c r="F120" s="92">
        <f t="shared" si="21"/>
        <v>0.52342482181991445</v>
      </c>
      <c r="G120" s="89">
        <v>1065.419234</v>
      </c>
      <c r="H120" s="89">
        <v>720.94209000000001</v>
      </c>
      <c r="I120" s="92">
        <f t="shared" si="22"/>
        <v>0.6766745587024009</v>
      </c>
      <c r="J120" s="118">
        <f t="shared" si="23"/>
        <v>0.19812170806077348</v>
      </c>
      <c r="K120" s="37"/>
      <c r="L120" s="37"/>
      <c r="M120" s="39"/>
      <c r="N120" s="35"/>
      <c r="O120" s="127"/>
    </row>
    <row r="121" spans="2:15" ht="15">
      <c r="B121" s="111"/>
      <c r="C121" s="90" t="s">
        <v>71</v>
      </c>
      <c r="D121" s="91">
        <v>28.642626</v>
      </c>
      <c r="E121" s="88">
        <v>21.251981000000001</v>
      </c>
      <c r="F121" s="92">
        <f t="shared" si="21"/>
        <v>0.7419704115118495</v>
      </c>
      <c r="G121" s="89">
        <v>46.641829999999999</v>
      </c>
      <c r="H121" s="89">
        <v>34.881751999999999</v>
      </c>
      <c r="I121" s="92">
        <f t="shared" si="22"/>
        <v>0.74786413826387177</v>
      </c>
      <c r="J121" s="118">
        <f t="shared" si="23"/>
        <v>1.3989019222306239E-2</v>
      </c>
      <c r="K121" s="37"/>
      <c r="L121" s="37"/>
      <c r="M121" s="39"/>
      <c r="N121" s="35"/>
      <c r="O121" s="127"/>
    </row>
    <row r="122" spans="2:15" ht="15">
      <c r="B122" s="111"/>
      <c r="C122" s="90" t="s">
        <v>70</v>
      </c>
      <c r="D122" s="91">
        <v>20.319707000000001</v>
      </c>
      <c r="E122" s="88">
        <v>9.9183160000000008</v>
      </c>
      <c r="F122" s="92">
        <f t="shared" si="21"/>
        <v>0.48811314060778538</v>
      </c>
      <c r="G122" s="89">
        <v>19.347691000000001</v>
      </c>
      <c r="H122" s="89">
        <v>9.7163319999999995</v>
      </c>
      <c r="I122" s="92">
        <f t="shared" si="22"/>
        <v>0.50219594679282398</v>
      </c>
      <c r="J122" s="118">
        <f t="shared" si="23"/>
        <v>9.9241170071009081E-3</v>
      </c>
      <c r="K122" s="37"/>
      <c r="L122" s="37"/>
      <c r="M122" s="39"/>
      <c r="N122" s="35"/>
      <c r="O122" s="127"/>
    </row>
    <row r="123" spans="2:15" ht="15">
      <c r="B123" s="111"/>
      <c r="C123" s="90"/>
      <c r="D123" s="91"/>
      <c r="E123" s="88"/>
      <c r="F123" s="92"/>
      <c r="G123" s="89"/>
      <c r="H123" s="89"/>
      <c r="I123" s="92"/>
      <c r="J123" s="118">
        <f t="shared" si="23"/>
        <v>0</v>
      </c>
      <c r="K123" s="37"/>
      <c r="L123" s="37"/>
      <c r="M123" s="39"/>
      <c r="N123" s="35"/>
      <c r="O123" s="127"/>
    </row>
    <row r="124" spans="2:15" ht="15">
      <c r="B124" s="111"/>
      <c r="C124" s="90"/>
      <c r="D124" s="91"/>
      <c r="E124" s="91"/>
      <c r="F124" s="92"/>
      <c r="G124" s="91"/>
      <c r="H124" s="91"/>
      <c r="I124" s="92"/>
      <c r="J124" s="118">
        <f t="shared" si="23"/>
        <v>0</v>
      </c>
      <c r="K124" s="37"/>
      <c r="L124" s="37"/>
      <c r="M124" s="39"/>
      <c r="N124" s="35"/>
      <c r="O124" s="127"/>
    </row>
    <row r="125" spans="2:15" ht="15">
      <c r="B125" s="111"/>
      <c r="C125" s="130" t="s">
        <v>40</v>
      </c>
      <c r="D125" s="131">
        <f>SUM(D118:D124)</f>
        <v>2047.5078020000001</v>
      </c>
      <c r="E125" s="131">
        <f>SUM(E118:E124)</f>
        <v>1151.974794</v>
      </c>
      <c r="F125" s="132">
        <f t="shared" si="21"/>
        <v>0.56262290813971705</v>
      </c>
      <c r="G125" s="131">
        <f>SUM(G118:G124)</f>
        <v>1858.0103549999999</v>
      </c>
      <c r="H125" s="131">
        <f>SUM(H118:H124)</f>
        <v>1269.8445119999999</v>
      </c>
      <c r="I125" s="132">
        <f t="shared" si="22"/>
        <v>0.68344318350152578</v>
      </c>
      <c r="J125" s="37"/>
      <c r="K125" s="37"/>
      <c r="L125" s="37"/>
      <c r="M125" s="39"/>
      <c r="N125" s="35"/>
      <c r="O125" s="127"/>
    </row>
    <row r="126" spans="2:15">
      <c r="B126" s="111"/>
      <c r="O126" s="112"/>
    </row>
    <row r="127" spans="2:15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1"/>
    </row>
  </sheetData>
  <sortState xmlns:xlrd2="http://schemas.microsoft.com/office/spreadsheetml/2017/richdata2" ref="R10:V15">
    <sortCondition descending="1" ref="S10:S15"/>
  </sortState>
  <mergeCells count="20">
    <mergeCell ref="E27:F28"/>
    <mergeCell ref="G27:I27"/>
    <mergeCell ref="J27:L27"/>
    <mergeCell ref="E29:F29"/>
    <mergeCell ref="E30:F30"/>
    <mergeCell ref="E31:F31"/>
    <mergeCell ref="E32:F32"/>
    <mergeCell ref="B2:S2"/>
    <mergeCell ref="G11:I11"/>
    <mergeCell ref="J11:L11"/>
    <mergeCell ref="E9:L9"/>
    <mergeCell ref="E10:L10"/>
    <mergeCell ref="N11:N12"/>
    <mergeCell ref="O11:O12"/>
    <mergeCell ref="Q4:W4"/>
    <mergeCell ref="Q5:W5"/>
    <mergeCell ref="E11:F12"/>
    <mergeCell ref="N25:O27"/>
    <mergeCell ref="E25:L25"/>
    <mergeCell ref="E26:L26"/>
  </mergeCells>
  <pageMargins left="0.7" right="0.7" top="0.75" bottom="0.75" header="0.3" footer="0.3"/>
  <ignoredErrors>
    <ignoredError sqref="I1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8"/>
  <sheetViews>
    <sheetView topLeftCell="D1" zoomScale="85" zoomScaleNormal="85" workbookViewId="0">
      <selection activeCell="H7" sqref="H7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3.7109375" style="21" customWidth="1"/>
    <col min="6" max="6" width="10.7109375" style="21" bestFit="1" customWidth="1"/>
    <col min="7" max="7" width="13.28515625" style="21" customWidth="1"/>
    <col min="8" max="8" width="15.42578125" style="21" customWidth="1"/>
    <col min="9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74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13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23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24</v>
      </c>
      <c r="H14" s="133" t="s">
        <v>36</v>
      </c>
      <c r="I14" s="133" t="s">
        <v>19</v>
      </c>
      <c r="J14" s="133" t="s">
        <v>24</v>
      </c>
      <c r="K14" s="133" t="s">
        <v>36</v>
      </c>
      <c r="L14" s="133" t="s">
        <v>19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439.62902000000003</v>
      </c>
      <c r="H15" s="134">
        <f>+E39</f>
        <v>346.43540999999999</v>
      </c>
      <c r="I15" s="135">
        <f>+H15/G15</f>
        <v>0.78801761084834654</v>
      </c>
      <c r="J15" s="134">
        <f t="shared" ref="J15:K15" si="0">+G39</f>
        <v>445.52078599999999</v>
      </c>
      <c r="K15" s="134">
        <f t="shared" si="0"/>
        <v>363.27354600000001</v>
      </c>
      <c r="L15" s="135">
        <f t="shared" ref="L15:L18" si="1">+K15/J15</f>
        <v>0.81539079076772869</v>
      </c>
      <c r="M15" s="84"/>
      <c r="N15" s="47"/>
      <c r="O15" s="48">
        <f>(I15-L15)*100</f>
        <v>-2.7373179919382151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406.55844200000001</v>
      </c>
      <c r="H16" s="134">
        <f>E55</f>
        <v>221.65132600000001</v>
      </c>
      <c r="I16" s="135">
        <f t="shared" ref="I16:I18" si="2">+H16/G16</f>
        <v>0.54518933344397258</v>
      </c>
      <c r="J16" s="134">
        <f>G55</f>
        <v>308.69648999999998</v>
      </c>
      <c r="K16" s="134">
        <f>H55</f>
        <v>278.886573</v>
      </c>
      <c r="L16" s="135">
        <f t="shared" si="1"/>
        <v>0.9034329253306379</v>
      </c>
      <c r="M16" s="84"/>
      <c r="N16" s="47"/>
      <c r="O16" s="48">
        <f>(I16-L16)*100</f>
        <v>-35.824359188666534</v>
      </c>
      <c r="P16" s="28"/>
    </row>
    <row r="17" spans="2:16" ht="12" customHeight="1">
      <c r="B17" s="27"/>
      <c r="D17" s="47"/>
      <c r="E17" s="183" t="s">
        <v>39</v>
      </c>
      <c r="F17" s="183"/>
      <c r="G17" s="91">
        <f>D71</f>
        <v>418.796447</v>
      </c>
      <c r="H17" s="91">
        <f>E71</f>
        <v>210.89977099999999</v>
      </c>
      <c r="I17" s="135">
        <f t="shared" si="2"/>
        <v>0.50358538738987912</v>
      </c>
      <c r="J17" s="91">
        <f>G71</f>
        <v>373.75615699999997</v>
      </c>
      <c r="K17" s="91">
        <f>H71</f>
        <v>255.19697500000001</v>
      </c>
      <c r="L17" s="135">
        <f t="shared" si="1"/>
        <v>0.68279002290790358</v>
      </c>
      <c r="M17" s="84"/>
      <c r="N17" s="47"/>
      <c r="O17" s="48">
        <f>(I17-L17)*100</f>
        <v>-17.920463551802445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1264.983909</v>
      </c>
      <c r="H18" s="136">
        <f>SUM(H15:H17)</f>
        <v>778.98650699999996</v>
      </c>
      <c r="I18" s="135">
        <f t="shared" si="2"/>
        <v>0.61580744344472127</v>
      </c>
      <c r="J18" s="136">
        <f>SUM(J15:J17)</f>
        <v>1127.9734329999999</v>
      </c>
      <c r="K18" s="136">
        <f>SUM(K15:K17)</f>
        <v>897.35709399999996</v>
      </c>
      <c r="L18" s="135">
        <f t="shared" si="1"/>
        <v>0.79554807564337382</v>
      </c>
      <c r="M18" s="85"/>
      <c r="N18" s="49"/>
      <c r="O18" s="48">
        <f>(I18-L18)*100</f>
        <v>-17.974063219865254</v>
      </c>
      <c r="P18" s="28"/>
    </row>
    <row r="19" spans="2:16" ht="12" customHeight="1">
      <c r="B19" s="27"/>
      <c r="E19" s="83" t="s">
        <v>75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76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48</v>
      </c>
      <c r="D28" s="91">
        <v>189.78095200000001</v>
      </c>
      <c r="E28" s="88">
        <v>167.264546</v>
      </c>
      <c r="F28" s="92">
        <f>+E28/D28</f>
        <v>0.88135581699474241</v>
      </c>
      <c r="G28" s="89">
        <v>207.30312499999999</v>
      </c>
      <c r="H28" s="89">
        <v>198.17925</v>
      </c>
      <c r="I28" s="92">
        <f t="shared" ref="I28:I39" si="3">+H28/G28</f>
        <v>0.95598775947058201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52</v>
      </c>
      <c r="D29" s="91">
        <v>67.948975000000004</v>
      </c>
      <c r="E29" s="88">
        <v>53.262858000000001</v>
      </c>
      <c r="F29" s="92">
        <f t="shared" ref="F29:F39" si="4">+E29/D29</f>
        <v>0.78386551084839762</v>
      </c>
      <c r="G29" s="89">
        <v>87.257766000000004</v>
      </c>
      <c r="H29" s="89">
        <v>37.449770000000001</v>
      </c>
      <c r="I29" s="92">
        <f t="shared" si="3"/>
        <v>0.42918552372748114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50</v>
      </c>
      <c r="D30" s="91">
        <v>65.322513000000001</v>
      </c>
      <c r="E30" s="88">
        <v>53.414203000000001</v>
      </c>
      <c r="F30" s="92">
        <f t="shared" si="4"/>
        <v>0.81769975689698282</v>
      </c>
      <c r="G30" s="89">
        <v>5.0614749999999997</v>
      </c>
      <c r="H30" s="89">
        <v>2.505744</v>
      </c>
      <c r="I30" s="92">
        <f t="shared" si="3"/>
        <v>0.49506201255562859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53</v>
      </c>
      <c r="D31" s="91">
        <v>38.167183999999999</v>
      </c>
      <c r="E31" s="88">
        <v>18.714718999999999</v>
      </c>
      <c r="F31" s="92">
        <f t="shared" si="4"/>
        <v>0.49033533624068254</v>
      </c>
      <c r="G31" s="89">
        <v>33.944364</v>
      </c>
      <c r="H31" s="89">
        <v>31.253565999999999</v>
      </c>
      <c r="I31" s="92">
        <f t="shared" si="3"/>
        <v>0.92072916729269105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51</v>
      </c>
      <c r="D32" s="91">
        <v>35.737399000000003</v>
      </c>
      <c r="E32" s="88">
        <v>29.690041000000001</v>
      </c>
      <c r="F32" s="92">
        <f t="shared" si="4"/>
        <v>0.8307834881883821</v>
      </c>
      <c r="G32" s="89">
        <v>66.014465999999999</v>
      </c>
      <c r="H32" s="89">
        <v>60.001617000000003</v>
      </c>
      <c r="I32" s="92">
        <f t="shared" si="3"/>
        <v>0.90891619118754974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49</v>
      </c>
      <c r="D33" s="91">
        <v>21.758219</v>
      </c>
      <c r="E33" s="88">
        <v>12.038738</v>
      </c>
      <c r="F33" s="92">
        <f t="shared" si="4"/>
        <v>0.55329611306881321</v>
      </c>
      <c r="G33" s="89">
        <v>16.062045999999999</v>
      </c>
      <c r="H33" s="89">
        <v>15.795398</v>
      </c>
      <c r="I33" s="92">
        <f t="shared" si="3"/>
        <v>0.98339887707954532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61</v>
      </c>
      <c r="D34" s="91">
        <v>6.0651190000000001</v>
      </c>
      <c r="E34" s="88">
        <v>3.260669</v>
      </c>
      <c r="F34" s="92">
        <f t="shared" si="4"/>
        <v>0.53761006173168246</v>
      </c>
      <c r="G34" s="89">
        <v>6.7782650000000002</v>
      </c>
      <c r="H34" s="89">
        <v>6.0491039999999998</v>
      </c>
      <c r="I34" s="92">
        <f t="shared" si="3"/>
        <v>0.89242660179264155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60</v>
      </c>
      <c r="D35" s="91">
        <v>5.4203739999999998</v>
      </c>
      <c r="E35" s="88">
        <v>4.1601119999999998</v>
      </c>
      <c r="F35" s="92">
        <f t="shared" si="4"/>
        <v>0.76749537947012514</v>
      </c>
      <c r="G35" s="89">
        <v>11.350032000000001</v>
      </c>
      <c r="H35" s="89">
        <v>6.8245060000000004</v>
      </c>
      <c r="I35" s="92">
        <f t="shared" si="3"/>
        <v>0.60127636644548665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54</v>
      </c>
      <c r="D36" s="91">
        <v>2.9825249999999999</v>
      </c>
      <c r="E36" s="88">
        <v>1.3864650000000001</v>
      </c>
      <c r="F36" s="92">
        <f t="shared" si="4"/>
        <v>0.46486282596122419</v>
      </c>
      <c r="G36" s="89">
        <v>0.49630600000000002</v>
      </c>
      <c r="H36" s="89">
        <v>0.44211899999999998</v>
      </c>
      <c r="I36" s="92">
        <f t="shared" si="3"/>
        <v>0.89081937353165175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77</v>
      </c>
      <c r="D37" s="91">
        <v>2.8193139999999999</v>
      </c>
      <c r="E37" s="88">
        <v>2.3701279999999998</v>
      </c>
      <c r="F37" s="92">
        <f t="shared" si="4"/>
        <v>0.84067542671727946</v>
      </c>
      <c r="G37" s="89">
        <v>2.3797899999999998</v>
      </c>
      <c r="H37" s="89">
        <v>0.10756400000000001</v>
      </c>
      <c r="I37" s="92">
        <f t="shared" si="3"/>
        <v>4.5198946125498476E-2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3.6264459999999872</v>
      </c>
      <c r="E38" s="88">
        <v>0.87293099999993728</v>
      </c>
      <c r="F38" s="92">
        <f t="shared" si="4"/>
        <v>0.24071253232502024</v>
      </c>
      <c r="G38" s="89">
        <v>8.8731510000000071</v>
      </c>
      <c r="H38" s="89">
        <v>4.6649080000000254</v>
      </c>
      <c r="I38" s="92">
        <f t="shared" si="3"/>
        <v>0.5257329667893651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439.62902000000003</v>
      </c>
      <c r="E39" s="88">
        <f t="shared" si="5"/>
        <v>346.43540999999999</v>
      </c>
      <c r="F39" s="92">
        <f t="shared" si="4"/>
        <v>0.78801761084834654</v>
      </c>
      <c r="G39" s="89">
        <f t="shared" ref="G39:H39" si="6">SUM(G28:G38)</f>
        <v>445.52078599999999</v>
      </c>
      <c r="H39" s="89">
        <f t="shared" si="6"/>
        <v>363.27354600000001</v>
      </c>
      <c r="I39" s="92">
        <f t="shared" si="3"/>
        <v>0.81539079076772869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48</v>
      </c>
      <c r="D44" s="91">
        <v>126.598212</v>
      </c>
      <c r="E44" s="88">
        <v>74.124685999999997</v>
      </c>
      <c r="F44" s="92">
        <f t="shared" ref="F44:F55" si="7">+E44/D44</f>
        <v>0.58551131827991376</v>
      </c>
      <c r="G44" s="89">
        <v>110.89882799999999</v>
      </c>
      <c r="H44" s="89">
        <v>110.03396499999999</v>
      </c>
      <c r="I44" s="92">
        <f t="shared" ref="I44:I55" si="8">+H44/G44</f>
        <v>0.99220133327288185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55</v>
      </c>
      <c r="D45" s="91">
        <v>78.078022000000004</v>
      </c>
      <c r="E45" s="88">
        <v>4.5292120000000002</v>
      </c>
      <c r="F45" s="92">
        <f t="shared" si="7"/>
        <v>5.8008795356009404E-2</v>
      </c>
      <c r="G45" s="89">
        <v>60.729790000000001</v>
      </c>
      <c r="H45" s="89">
        <v>51.422556</v>
      </c>
      <c r="I45" s="92">
        <f t="shared" si="8"/>
        <v>0.84674351747305565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53</v>
      </c>
      <c r="D46" s="91">
        <v>75.879953</v>
      </c>
      <c r="E46" s="88">
        <v>61.337001000000001</v>
      </c>
      <c r="F46" s="92">
        <f t="shared" si="7"/>
        <v>0.80834263300084019</v>
      </c>
      <c r="G46" s="89">
        <v>57.412008</v>
      </c>
      <c r="H46" s="89">
        <v>46.008614000000001</v>
      </c>
      <c r="I46" s="92">
        <f t="shared" si="8"/>
        <v>0.80137615113549066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49</v>
      </c>
      <c r="D47" s="91">
        <v>54.583646999999999</v>
      </c>
      <c r="E47" s="88">
        <v>37.874642000000001</v>
      </c>
      <c r="F47" s="92">
        <f t="shared" si="7"/>
        <v>0.69388258355107713</v>
      </c>
      <c r="G47" s="89">
        <v>31.498930999999999</v>
      </c>
      <c r="H47" s="89">
        <v>28.024322999999999</v>
      </c>
      <c r="I47" s="92">
        <f t="shared" si="8"/>
        <v>0.8896912406328964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51</v>
      </c>
      <c r="D48" s="91">
        <v>16.869105999999999</v>
      </c>
      <c r="E48" s="88">
        <v>11.091692</v>
      </c>
      <c r="F48" s="92">
        <f t="shared" si="7"/>
        <v>0.65751510483128162</v>
      </c>
      <c r="G48" s="89">
        <v>11.983603</v>
      </c>
      <c r="H48" s="89">
        <v>9.6852999999999998</v>
      </c>
      <c r="I48" s="92">
        <f t="shared" si="8"/>
        <v>0.80821268862127693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60</v>
      </c>
      <c r="D49" s="91">
        <v>15.957805</v>
      </c>
      <c r="E49" s="88">
        <v>13.699661000000001</v>
      </c>
      <c r="F49" s="92">
        <f t="shared" si="7"/>
        <v>0.85849281903118879</v>
      </c>
      <c r="G49" s="89">
        <v>13.247992999999999</v>
      </c>
      <c r="H49" s="89">
        <v>13.027224</v>
      </c>
      <c r="I49" s="92">
        <f t="shared" si="8"/>
        <v>0.98333566450404986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62</v>
      </c>
      <c r="D50" s="91">
        <v>11.426511</v>
      </c>
      <c r="E50" s="88">
        <v>6.1580409999999999</v>
      </c>
      <c r="F50" s="92">
        <f t="shared" si="7"/>
        <v>0.53892574907598656</v>
      </c>
      <c r="G50" s="89">
        <v>2.5459130000000001</v>
      </c>
      <c r="H50" s="89">
        <v>1.2328049999999999</v>
      </c>
      <c r="I50" s="92">
        <f t="shared" si="8"/>
        <v>0.48422903689167696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61</v>
      </c>
      <c r="D51" s="91">
        <v>9.3979789999999994</v>
      </c>
      <c r="E51" s="88">
        <v>2.5183499999999999</v>
      </c>
      <c r="F51" s="92">
        <f t="shared" si="7"/>
        <v>0.26796718741337899</v>
      </c>
      <c r="G51" s="89">
        <v>10.751488999999999</v>
      </c>
      <c r="H51" s="89">
        <v>10.732586</v>
      </c>
      <c r="I51" s="92">
        <f t="shared" si="8"/>
        <v>0.99824182492304092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63</v>
      </c>
      <c r="D52" s="91">
        <v>6.1449980000000002</v>
      </c>
      <c r="E52" s="88">
        <v>4.9807059999999996</v>
      </c>
      <c r="F52" s="92">
        <f t="shared" si="7"/>
        <v>0.81053012547766479</v>
      </c>
      <c r="G52" s="89">
        <v>2.4194870000000002</v>
      </c>
      <c r="H52" s="89">
        <v>2.0431859999999999</v>
      </c>
      <c r="I52" s="92">
        <f t="shared" si="8"/>
        <v>0.84447074937786393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56</v>
      </c>
      <c r="D53" s="91">
        <v>4.6421029999999996</v>
      </c>
      <c r="E53" s="88">
        <v>2.064047</v>
      </c>
      <c r="F53" s="92">
        <f t="shared" si="7"/>
        <v>0.44463619182943598</v>
      </c>
      <c r="G53" s="89">
        <v>4.0826000000000002</v>
      </c>
      <c r="H53" s="89">
        <v>3.9208319999999999</v>
      </c>
      <c r="I53" s="92">
        <f t="shared" si="8"/>
        <v>0.96037623083329238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6.9801059999999779</v>
      </c>
      <c r="E54" s="88">
        <v>3.2732880000000364</v>
      </c>
      <c r="F54" s="92">
        <f t="shared" si="7"/>
        <v>0.46894531401099737</v>
      </c>
      <c r="G54" s="89">
        <v>3.1258480000000191</v>
      </c>
      <c r="H54" s="89">
        <v>2.7551819999999339</v>
      </c>
      <c r="I54" s="92">
        <f t="shared" si="8"/>
        <v>0.88141905812436083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406.55844200000001</v>
      </c>
      <c r="E55" s="88">
        <f t="shared" si="9"/>
        <v>221.65132600000001</v>
      </c>
      <c r="F55" s="92">
        <f t="shared" si="7"/>
        <v>0.54518933344397258</v>
      </c>
      <c r="G55" s="89">
        <f t="shared" ref="G55:H55" si="10">SUM(G44:G54)</f>
        <v>308.69648999999998</v>
      </c>
      <c r="H55" s="89">
        <f t="shared" si="10"/>
        <v>278.886573</v>
      </c>
      <c r="I55" s="92">
        <f t="shared" si="8"/>
        <v>0.9034329253306379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64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48</v>
      </c>
      <c r="D60" s="91">
        <v>179.42732699999999</v>
      </c>
      <c r="E60" s="88">
        <v>80.791268000000002</v>
      </c>
      <c r="F60" s="92">
        <f t="shared" ref="F60:F71" si="11">+E60/D60</f>
        <v>0.45027292860468243</v>
      </c>
      <c r="G60" s="89">
        <v>119.54131099999999</v>
      </c>
      <c r="H60" s="89">
        <v>87.547588000000005</v>
      </c>
      <c r="I60" s="92">
        <f t="shared" ref="I60:I71" si="12">+H60/G60</f>
        <v>0.73236262232392624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49</v>
      </c>
      <c r="D61" s="91">
        <v>108.758297</v>
      </c>
      <c r="E61" s="88">
        <v>55.549712999999997</v>
      </c>
      <c r="F61" s="92">
        <f t="shared" si="11"/>
        <v>0.51076299033994621</v>
      </c>
      <c r="G61" s="89">
        <v>129.17925199999999</v>
      </c>
      <c r="H61" s="89">
        <v>85.214175999999995</v>
      </c>
      <c r="I61" s="92">
        <f t="shared" si="12"/>
        <v>0.65965837919544545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65</v>
      </c>
      <c r="D62" s="91">
        <v>50.927930000000003</v>
      </c>
      <c r="E62" s="88">
        <v>28.582706000000002</v>
      </c>
      <c r="F62" s="92">
        <f t="shared" si="11"/>
        <v>0.56123832246863359</v>
      </c>
      <c r="G62" s="89">
        <v>55.137680000000003</v>
      </c>
      <c r="H62" s="89">
        <v>37.830190000000002</v>
      </c>
      <c r="I62" s="92">
        <f t="shared" si="12"/>
        <v>0.68610413060542264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62</v>
      </c>
      <c r="D63" s="91">
        <v>21.101192999999999</v>
      </c>
      <c r="E63" s="88">
        <v>16.345856999999999</v>
      </c>
      <c r="F63" s="92">
        <f t="shared" si="11"/>
        <v>0.77464136743358536</v>
      </c>
      <c r="G63" s="89">
        <v>13.727349</v>
      </c>
      <c r="H63" s="89">
        <v>8.4616629999999997</v>
      </c>
      <c r="I63" s="92">
        <f t="shared" si="12"/>
        <v>0.61640911147520172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60</v>
      </c>
      <c r="D64" s="91">
        <v>19.360719</v>
      </c>
      <c r="E64" s="88">
        <v>13.023357000000001</v>
      </c>
      <c r="F64" s="92">
        <f t="shared" si="11"/>
        <v>0.67266907804405407</v>
      </c>
      <c r="G64" s="89">
        <v>17.065674000000001</v>
      </c>
      <c r="H64" s="89">
        <v>11.525463</v>
      </c>
      <c r="I64" s="92">
        <f t="shared" si="12"/>
        <v>0.67535937930139756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53</v>
      </c>
      <c r="D65" s="91">
        <v>9.4271809999999991</v>
      </c>
      <c r="E65" s="88">
        <v>3.4603419999999998</v>
      </c>
      <c r="F65" s="92">
        <f t="shared" si="11"/>
        <v>0.36706009993867733</v>
      </c>
      <c r="G65" s="89">
        <v>9.5908920000000002</v>
      </c>
      <c r="H65" s="89">
        <v>7.3141819999999997</v>
      </c>
      <c r="I65" s="92">
        <f t="shared" si="12"/>
        <v>0.7626174916785633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51</v>
      </c>
      <c r="D66" s="91">
        <v>8.0407740000000008</v>
      </c>
      <c r="E66" s="88">
        <v>5.5565129999999998</v>
      </c>
      <c r="F66" s="92">
        <f t="shared" si="11"/>
        <v>0.69104205639904803</v>
      </c>
      <c r="G66" s="89">
        <v>10.247778</v>
      </c>
      <c r="H66" s="89">
        <v>3.4120140000000001</v>
      </c>
      <c r="I66" s="92">
        <f t="shared" si="12"/>
        <v>0.33295159204268476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66</v>
      </c>
      <c r="D67" s="91">
        <v>7.3651580000000001</v>
      </c>
      <c r="E67" s="88">
        <v>0.605707</v>
      </c>
      <c r="F67" s="92">
        <f t="shared" si="11"/>
        <v>8.2239512037623627E-2</v>
      </c>
      <c r="G67" s="89">
        <v>0.98577800000000004</v>
      </c>
      <c r="H67" s="89">
        <v>0.83954700000000004</v>
      </c>
      <c r="I67" s="92">
        <f t="shared" si="12"/>
        <v>0.85165929854389122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63</v>
      </c>
      <c r="D68" s="91">
        <v>5.0740379999999998</v>
      </c>
      <c r="E68" s="88">
        <v>2.397065</v>
      </c>
      <c r="F68" s="92">
        <f t="shared" si="11"/>
        <v>0.47241762872095167</v>
      </c>
      <c r="G68" s="89">
        <v>2.6906840000000001</v>
      </c>
      <c r="H68" s="89">
        <v>1.9884500000000001</v>
      </c>
      <c r="I68" s="92">
        <f t="shared" si="12"/>
        <v>0.73901283093815551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56</v>
      </c>
      <c r="D69" s="91">
        <v>3.4007260000000001</v>
      </c>
      <c r="E69" s="88">
        <v>0.93330000000000002</v>
      </c>
      <c r="F69" s="92">
        <f t="shared" si="11"/>
        <v>0.2744413986895739</v>
      </c>
      <c r="G69" s="89">
        <v>7.7511749999999999</v>
      </c>
      <c r="H69" s="89">
        <v>4.8631719999999996</v>
      </c>
      <c r="I69" s="92">
        <f t="shared" si="12"/>
        <v>0.62741094092186023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5.9131039999999757</v>
      </c>
      <c r="E70" s="88">
        <v>3.6539429999999982</v>
      </c>
      <c r="F70" s="92">
        <f t="shared" si="11"/>
        <v>0.61793991785025482</v>
      </c>
      <c r="G70" s="89">
        <v>7.8385840000000826</v>
      </c>
      <c r="H70" s="89">
        <v>6.2005300000000432</v>
      </c>
      <c r="I70" s="92">
        <f t="shared" si="12"/>
        <v>0.79102679769713224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418.796447</v>
      </c>
      <c r="E71" s="88">
        <f t="shared" si="13"/>
        <v>210.89977099999999</v>
      </c>
      <c r="F71" s="92">
        <f t="shared" si="11"/>
        <v>0.50358538738987912</v>
      </c>
      <c r="G71" s="89">
        <f t="shared" ref="G71:H71" si="14">SUM(G60:G70)</f>
        <v>373.75615699999997</v>
      </c>
      <c r="H71" s="89">
        <f t="shared" si="14"/>
        <v>255.19697500000001</v>
      </c>
      <c r="I71" s="92">
        <f t="shared" si="12"/>
        <v>0.68279002290790358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36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106"/>
      <c r="C75" s="49" t="s">
        <v>67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106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106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68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69</v>
      </c>
      <c r="D80" s="91">
        <v>298.54981900000001</v>
      </c>
      <c r="E80" s="88">
        <v>236.50905</v>
      </c>
      <c r="F80" s="92">
        <f t="shared" ref="F80:F87" si="15">+E80/D80</f>
        <v>0.79219291035644535</v>
      </c>
      <c r="G80" s="89">
        <v>9.5842089999999995</v>
      </c>
      <c r="H80" s="89">
        <v>7.0823289999999997</v>
      </c>
      <c r="I80" s="92">
        <f t="shared" ref="I80:I87" si="16">+H80/G80</f>
        <v>0.73895811328822236</v>
      </c>
      <c r="J80" s="100">
        <f>+D80/$D$87</f>
        <v>0.67909488550141661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70</v>
      </c>
      <c r="D81" s="91">
        <v>92.739255999999997</v>
      </c>
      <c r="E81" s="88">
        <v>80.523966000000001</v>
      </c>
      <c r="F81" s="92">
        <f t="shared" si="15"/>
        <v>0.86828350229594253</v>
      </c>
      <c r="G81" s="89">
        <v>90.944812999999996</v>
      </c>
      <c r="H81" s="89">
        <v>38.579579000000003</v>
      </c>
      <c r="I81" s="92">
        <f t="shared" si="16"/>
        <v>0.42420867916898136</v>
      </c>
      <c r="J81" s="100">
        <f t="shared" ref="J81:J86" si="17">+D81/$D$87</f>
        <v>0.21094889504792017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73</v>
      </c>
      <c r="D82" s="91">
        <v>31.134774</v>
      </c>
      <c r="E82" s="88">
        <v>17.100524</v>
      </c>
      <c r="F82" s="92">
        <f t="shared" si="15"/>
        <v>0.54924195049560987</v>
      </c>
      <c r="G82" s="89">
        <v>328.04808100000002</v>
      </c>
      <c r="H82" s="89">
        <v>309.39987400000001</v>
      </c>
      <c r="I82" s="92">
        <f t="shared" si="16"/>
        <v>0.94315404332452102</v>
      </c>
      <c r="J82" s="100">
        <f t="shared" si="17"/>
        <v>7.0820561390601555E-2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72</v>
      </c>
      <c r="D83" s="91">
        <v>9.4572830000000003</v>
      </c>
      <c r="E83" s="88">
        <v>5.7694080000000003</v>
      </c>
      <c r="F83" s="92">
        <f t="shared" si="15"/>
        <v>0.61004920757896319</v>
      </c>
      <c r="G83" s="89">
        <v>4.8037000000000001</v>
      </c>
      <c r="H83" s="89">
        <v>2.9936090000000002</v>
      </c>
      <c r="I83" s="92">
        <f t="shared" si="16"/>
        <v>0.62318816745425409</v>
      </c>
      <c r="J83" s="100">
        <f t="shared" si="17"/>
        <v>2.1511962517851983E-2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71</v>
      </c>
      <c r="D84" s="91">
        <v>7.7478879999999997</v>
      </c>
      <c r="E84" s="88">
        <v>6.5324609999999996</v>
      </c>
      <c r="F84" s="92">
        <f t="shared" si="15"/>
        <v>0.84312795951619335</v>
      </c>
      <c r="G84" s="89">
        <v>12.139983000000001</v>
      </c>
      <c r="H84" s="89">
        <v>5.2181550000000003</v>
      </c>
      <c r="I84" s="92">
        <f t="shared" si="16"/>
        <v>0.4298321505063063</v>
      </c>
      <c r="J84" s="100">
        <f t="shared" si="17"/>
        <v>1.7623695542209654E-2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>SUM(D80:D86)</f>
        <v>439.62902000000003</v>
      </c>
      <c r="E87" s="88">
        <f t="shared" ref="E87" si="18">SUM(E80:E86)</f>
        <v>346.43540899999999</v>
      </c>
      <c r="F87" s="92">
        <f t="shared" si="15"/>
        <v>0.78801760857370151</v>
      </c>
      <c r="G87" s="91">
        <f t="shared" ref="G87" si="19">SUM(G80:G86)</f>
        <v>445.52078600000004</v>
      </c>
      <c r="H87" s="88">
        <f t="shared" ref="H87" si="20">SUM(H80:H86)</f>
        <v>363.27354600000001</v>
      </c>
      <c r="I87" s="92">
        <f t="shared" si="16"/>
        <v>0.81539079076772858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68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72</v>
      </c>
      <c r="D92" s="91">
        <v>215.89573999999999</v>
      </c>
      <c r="E92" s="88">
        <v>129.096619</v>
      </c>
      <c r="F92" s="92">
        <f t="shared" ref="F92:F99" si="21">+E92/D92</f>
        <v>0.59795815795161134</v>
      </c>
      <c r="G92" s="89">
        <v>77.752713999999997</v>
      </c>
      <c r="H92" s="89">
        <v>56.606113999999998</v>
      </c>
      <c r="I92" s="92">
        <f t="shared" ref="I92:I99" si="22">+H92/G92</f>
        <v>0.72802750010758466</v>
      </c>
      <c r="J92" s="100">
        <f>+D92/$D$99</f>
        <v>0.53103248560756733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69</v>
      </c>
      <c r="D93" s="91">
        <v>152.966962</v>
      </c>
      <c r="E93" s="88">
        <v>85.048203999999998</v>
      </c>
      <c r="F93" s="92">
        <f t="shared" si="21"/>
        <v>0.55599067202498276</v>
      </c>
      <c r="G93" s="89">
        <v>29.905936000000001</v>
      </c>
      <c r="H93" s="89">
        <v>28.729438999999999</v>
      </c>
      <c r="I93" s="92">
        <f t="shared" si="22"/>
        <v>0.9606600843391091</v>
      </c>
      <c r="J93" s="100">
        <f t="shared" ref="J93:J98" si="23">+D93/$D$99</f>
        <v>0.37624839678030836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73</v>
      </c>
      <c r="D94" s="91">
        <v>37.678682999999999</v>
      </c>
      <c r="E94" s="88">
        <v>7.4997049999999996</v>
      </c>
      <c r="F94" s="92">
        <f t="shared" si="21"/>
        <v>0.19904371392174189</v>
      </c>
      <c r="G94" s="89">
        <v>201.02170799999999</v>
      </c>
      <c r="H94" s="89">
        <v>193.541661</v>
      </c>
      <c r="I94" s="92">
        <f t="shared" si="22"/>
        <v>0.96278985451660781</v>
      </c>
      <c r="J94" s="100">
        <f t="shared" si="23"/>
        <v>9.2677163004279708E-2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70</v>
      </c>
      <c r="D95" s="91">
        <v>1.7056999999999999E-2</v>
      </c>
      <c r="E95" s="88">
        <v>6.7999999999999996E-3</v>
      </c>
      <c r="F95" s="92">
        <f t="shared" si="21"/>
        <v>0.3986633053878173</v>
      </c>
      <c r="G95" s="89">
        <v>1.6132000000000001E-2</v>
      </c>
      <c r="H95" s="89">
        <v>9.3600000000000003E-3</v>
      </c>
      <c r="I95" s="92">
        <f t="shared" si="22"/>
        <v>0.58021324076369951</v>
      </c>
      <c r="J95" s="100">
        <f t="shared" si="23"/>
        <v>4.1954607844546979E-5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/>
      <c r="D96" s="91"/>
      <c r="E96" s="88"/>
      <c r="F96" s="92" t="e">
        <f t="shared" si="21"/>
        <v>#DIV/0!</v>
      </c>
      <c r="G96" s="89"/>
      <c r="H96" s="89"/>
      <c r="I96" s="92" t="e">
        <f t="shared" si="22"/>
        <v>#DIV/0!</v>
      </c>
      <c r="J96" s="100">
        <f t="shared" si="23"/>
        <v>0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9"/>
      <c r="H97" s="89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9"/>
      <c r="H98" s="89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>SUM(D92:D98)</f>
        <v>406.55844200000001</v>
      </c>
      <c r="E99" s="88">
        <f t="shared" ref="E99" si="24">SUM(E92:E98)</f>
        <v>221.65132800000001</v>
      </c>
      <c r="F99" s="92">
        <f t="shared" si="21"/>
        <v>0.54518933836331451</v>
      </c>
      <c r="G99" s="91">
        <f t="shared" ref="G99:H99" si="25">SUM(G92:G98)</f>
        <v>308.69648999999998</v>
      </c>
      <c r="H99" s="88">
        <f t="shared" si="25"/>
        <v>278.886574</v>
      </c>
      <c r="I99" s="92">
        <f t="shared" si="22"/>
        <v>0.90343292857006574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64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68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69</v>
      </c>
      <c r="D104" s="91">
        <v>249.619102</v>
      </c>
      <c r="E104" s="88">
        <v>109.23383800000001</v>
      </c>
      <c r="F104" s="92">
        <f t="shared" ref="F104:F111" si="26">+E104/D104</f>
        <v>0.4376020790267886</v>
      </c>
      <c r="G104" s="89">
        <v>37.217053999999997</v>
      </c>
      <c r="H104" s="89">
        <v>22.298362000000001</v>
      </c>
      <c r="I104" s="92">
        <f t="shared" ref="I104:I111" si="27">+H104/G104</f>
        <v>0.59914366139780983</v>
      </c>
      <c r="J104" s="100">
        <f>+D104/$D$111</f>
        <v>0.59603920660769116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72</v>
      </c>
      <c r="D105" s="91">
        <v>91.844859999999997</v>
      </c>
      <c r="E105" s="88">
        <v>62.914681999999999</v>
      </c>
      <c r="F105" s="92">
        <f t="shared" si="26"/>
        <v>0.68501037510427909</v>
      </c>
      <c r="G105" s="89">
        <v>89.440116000000003</v>
      </c>
      <c r="H105" s="89">
        <v>64.961534</v>
      </c>
      <c r="I105" s="92">
        <f t="shared" si="27"/>
        <v>0.72631316801959422</v>
      </c>
      <c r="J105" s="100">
        <f t="shared" ref="J105:J110" si="28">+D105/$D$111</f>
        <v>0.21930668385063926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73</v>
      </c>
      <c r="D106" s="91">
        <v>66.694641000000004</v>
      </c>
      <c r="E106" s="88">
        <v>32.444276000000002</v>
      </c>
      <c r="F106" s="92">
        <f t="shared" si="26"/>
        <v>0.48646001408119133</v>
      </c>
      <c r="G106" s="89">
        <v>229.860806</v>
      </c>
      <c r="H106" s="89">
        <v>160.40863999999999</v>
      </c>
      <c r="I106" s="92">
        <f t="shared" si="27"/>
        <v>0.6978512030450289</v>
      </c>
      <c r="J106" s="100">
        <f t="shared" si="28"/>
        <v>0.1592531204067259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70</v>
      </c>
      <c r="D107" s="91">
        <v>8.1485029999999998</v>
      </c>
      <c r="E107" s="88">
        <v>3.9885229999999998</v>
      </c>
      <c r="F107" s="92">
        <f t="shared" si="26"/>
        <v>0.48947923317939501</v>
      </c>
      <c r="G107" s="89">
        <v>11.961061000000001</v>
      </c>
      <c r="H107" s="89">
        <v>4.7833889999999997</v>
      </c>
      <c r="I107" s="92">
        <f t="shared" si="27"/>
        <v>0.39991343577296357</v>
      </c>
      <c r="J107" s="100">
        <f t="shared" si="28"/>
        <v>1.9456953511355839E-2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71</v>
      </c>
      <c r="D108" s="91">
        <v>2.489341</v>
      </c>
      <c r="E108" s="88">
        <v>2.318454</v>
      </c>
      <c r="F108" s="92">
        <f t="shared" si="26"/>
        <v>0.9313525145811683</v>
      </c>
      <c r="G108" s="89">
        <v>5.27712</v>
      </c>
      <c r="H108" s="89">
        <v>2.7450510000000001</v>
      </c>
      <c r="I108" s="92">
        <f t="shared" si="27"/>
        <v>0.52017975714025833</v>
      </c>
      <c r="J108" s="100">
        <f t="shared" si="28"/>
        <v>5.9440356235877997E-3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>SUM(D104:D110)</f>
        <v>418.796447</v>
      </c>
      <c r="E111" s="88">
        <f t="shared" ref="E111" si="29">SUM(E104:E110)</f>
        <v>210.89977300000001</v>
      </c>
      <c r="F111" s="92">
        <f t="shared" si="26"/>
        <v>0.50358539216546894</v>
      </c>
      <c r="G111" s="91">
        <f t="shared" ref="G111:H111" si="30">SUM(G104:G110)</f>
        <v>373.75615699999997</v>
      </c>
      <c r="H111" s="88">
        <f t="shared" si="30"/>
        <v>255.19697599999998</v>
      </c>
      <c r="I111" s="92">
        <f t="shared" si="27"/>
        <v>0.68279002558344482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7:F17"/>
    <mergeCell ref="E15:F15"/>
    <mergeCell ref="E16:F16"/>
    <mergeCell ref="E18:F18"/>
    <mergeCell ref="E13:F14"/>
    <mergeCell ref="G13:I13"/>
    <mergeCell ref="J13:L13"/>
    <mergeCell ref="B2:P3"/>
    <mergeCell ref="C8:O8"/>
    <mergeCell ref="E11:L11"/>
    <mergeCell ref="E12:L12"/>
    <mergeCell ref="N11:P13"/>
  </mergeCells>
  <pageMargins left="0.7" right="0.7" top="0.75" bottom="0.75" header="0.3" footer="0.3"/>
  <pageSetup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showGridLines="0" workbookViewId="0">
      <selection activeCell="C7" sqref="C7"/>
    </sheetView>
  </sheetViews>
  <sheetFormatPr defaultColWidth="8.85546875" defaultRowHeight="11.25"/>
  <cols>
    <col min="1" max="1" width="158" style="59" customWidth="1"/>
    <col min="2" max="3" width="15" style="59" bestFit="1" customWidth="1"/>
    <col min="4" max="4" width="11.28515625" style="59" bestFit="1" customWidth="1"/>
    <col min="5" max="16384" width="8.85546875" style="59"/>
  </cols>
  <sheetData>
    <row r="1" spans="1:4">
      <c r="A1" s="185" t="s">
        <v>78</v>
      </c>
      <c r="B1" s="185"/>
      <c r="C1" s="185"/>
      <c r="D1" s="185"/>
    </row>
    <row r="3" spans="1:4">
      <c r="A3" s="186" t="s">
        <v>79</v>
      </c>
      <c r="B3" s="186"/>
      <c r="C3" s="186"/>
      <c r="D3" s="186"/>
    </row>
    <row r="4" spans="1:4">
      <c r="A4" s="186" t="s">
        <v>80</v>
      </c>
      <c r="B4" s="186"/>
      <c r="C4" s="186"/>
      <c r="D4" s="186"/>
    </row>
    <row r="5" spans="1:4">
      <c r="A5" s="73" t="s">
        <v>59</v>
      </c>
      <c r="B5" s="71"/>
      <c r="C5" s="71"/>
      <c r="D5" s="72"/>
    </row>
    <row r="6" spans="1:4">
      <c r="A6" s="73" t="s">
        <v>81</v>
      </c>
      <c r="B6" s="71"/>
      <c r="C6" s="71"/>
      <c r="D6" s="72"/>
    </row>
    <row r="7" spans="1:4">
      <c r="A7" s="73" t="s">
        <v>82</v>
      </c>
      <c r="B7" s="71"/>
      <c r="C7" s="71"/>
      <c r="D7" s="72"/>
    </row>
    <row r="8" spans="1:4">
      <c r="A8" s="73"/>
      <c r="B8" s="71"/>
      <c r="C8" s="71"/>
      <c r="D8" s="72"/>
    </row>
    <row r="9" spans="1:4">
      <c r="A9" s="73"/>
      <c r="B9" s="71"/>
      <c r="C9" s="71"/>
      <c r="D9" s="72"/>
    </row>
    <row r="10" spans="1:4">
      <c r="A10" s="74" t="s">
        <v>83</v>
      </c>
      <c r="B10" s="71"/>
      <c r="C10" s="71"/>
      <c r="D10" s="72"/>
    </row>
    <row r="11" spans="1:4">
      <c r="A11" s="75" t="s">
        <v>84</v>
      </c>
      <c r="B11" s="76">
        <v>69091780</v>
      </c>
      <c r="C11" s="77">
        <v>0</v>
      </c>
      <c r="D11" s="77" t="s">
        <v>85</v>
      </c>
    </row>
    <row r="12" spans="1:4">
      <c r="A12" s="78" t="s">
        <v>86</v>
      </c>
      <c r="B12" s="79" t="s">
        <v>16</v>
      </c>
      <c r="C12" s="80" t="s">
        <v>87</v>
      </c>
      <c r="D12" s="78" t="s">
        <v>88</v>
      </c>
    </row>
    <row r="13" spans="1:4" ht="22.5">
      <c r="A13" s="75" t="s">
        <v>89</v>
      </c>
      <c r="B13" s="76">
        <v>39813547</v>
      </c>
      <c r="C13" s="77">
        <v>0</v>
      </c>
      <c r="D13" s="77" t="s">
        <v>90</v>
      </c>
    </row>
    <row r="14" spans="1:4">
      <c r="A14" s="75" t="s">
        <v>91</v>
      </c>
      <c r="B14" s="81">
        <v>29278233</v>
      </c>
      <c r="C14" s="82">
        <v>0</v>
      </c>
      <c r="D14" s="82" t="s">
        <v>90</v>
      </c>
    </row>
    <row r="17" spans="1:4">
      <c r="A17" s="74" t="s">
        <v>92</v>
      </c>
      <c r="B17" s="71"/>
      <c r="C17" s="71"/>
      <c r="D17" s="72"/>
    </row>
    <row r="18" spans="1:4" ht="12" thickBot="1">
      <c r="A18" s="63" t="s">
        <v>84</v>
      </c>
      <c r="B18" s="65">
        <v>15125613</v>
      </c>
      <c r="C18" s="65">
        <v>5768788</v>
      </c>
      <c r="D18" s="64" t="s">
        <v>93</v>
      </c>
    </row>
    <row r="19" spans="1:4" ht="12" thickBot="1">
      <c r="A19" s="69" t="s">
        <v>86</v>
      </c>
      <c r="B19" s="70" t="s">
        <v>16</v>
      </c>
      <c r="C19" s="66" t="s">
        <v>87</v>
      </c>
      <c r="D19" s="69" t="s">
        <v>88</v>
      </c>
    </row>
    <row r="20" spans="1:4" ht="12" thickBot="1">
      <c r="A20" s="60" t="s">
        <v>94</v>
      </c>
      <c r="B20" s="61">
        <v>3945422</v>
      </c>
      <c r="C20" s="61">
        <v>483787</v>
      </c>
      <c r="D20" s="62" t="s">
        <v>95</v>
      </c>
    </row>
    <row r="21" spans="1:4" ht="12" thickBot="1">
      <c r="A21" s="60" t="s">
        <v>96</v>
      </c>
      <c r="B21" s="67">
        <v>0</v>
      </c>
      <c r="C21" s="67">
        <v>0</v>
      </c>
      <c r="D21" s="67" t="s">
        <v>90</v>
      </c>
    </row>
    <row r="22" spans="1:4" ht="12" thickBot="1">
      <c r="A22" s="60" t="s">
        <v>97</v>
      </c>
      <c r="B22" s="68">
        <v>883281</v>
      </c>
      <c r="C22" s="68">
        <v>882297</v>
      </c>
      <c r="D22" s="67" t="s">
        <v>98</v>
      </c>
    </row>
    <row r="23" spans="1:4" ht="12" thickBot="1">
      <c r="A23" s="60" t="s">
        <v>99</v>
      </c>
      <c r="B23" s="67">
        <v>0</v>
      </c>
      <c r="C23" s="67">
        <v>0</v>
      </c>
      <c r="D23" s="67" t="s">
        <v>90</v>
      </c>
    </row>
    <row r="24" spans="1:4" ht="23.25" thickBot="1">
      <c r="A24" s="60" t="s">
        <v>100</v>
      </c>
      <c r="B24" s="67">
        <v>0</v>
      </c>
      <c r="C24" s="67"/>
      <c r="D24" s="67" t="s">
        <v>90</v>
      </c>
    </row>
    <row r="25" spans="1:4" ht="12" thickBot="1">
      <c r="A25" s="60" t="s">
        <v>101</v>
      </c>
      <c r="B25" s="68">
        <v>8523</v>
      </c>
      <c r="C25" s="67"/>
      <c r="D25" s="67"/>
    </row>
    <row r="26" spans="1:4" ht="23.25" thickBot="1">
      <c r="A26" s="60" t="s">
        <v>89</v>
      </c>
      <c r="B26" s="68">
        <v>1513510</v>
      </c>
      <c r="C26" s="68">
        <v>1361910</v>
      </c>
      <c r="D26" s="67" t="s">
        <v>102</v>
      </c>
    </row>
    <row r="27" spans="1:4" ht="12" thickBot="1">
      <c r="A27" s="60" t="s">
        <v>91</v>
      </c>
      <c r="B27" s="68">
        <v>1532948</v>
      </c>
      <c r="C27" s="68">
        <v>1505718</v>
      </c>
      <c r="D27" s="67" t="s">
        <v>103</v>
      </c>
    </row>
    <row r="28" spans="1:4" ht="12" thickBot="1">
      <c r="A28" s="60" t="s">
        <v>104</v>
      </c>
      <c r="B28" s="68">
        <v>5399650</v>
      </c>
      <c r="C28" s="67">
        <v>0</v>
      </c>
      <c r="D28" s="67" t="s">
        <v>90</v>
      </c>
    </row>
    <row r="29" spans="1:4" ht="12" thickBot="1">
      <c r="A29" s="60" t="s">
        <v>105</v>
      </c>
      <c r="B29" s="68">
        <v>1410519</v>
      </c>
      <c r="C29" s="68">
        <v>1306085</v>
      </c>
      <c r="D29" s="67" t="s">
        <v>106</v>
      </c>
    </row>
    <row r="30" spans="1:4" ht="23.25" thickBot="1">
      <c r="A30" s="60" t="s">
        <v>107</v>
      </c>
      <c r="B30" s="68">
        <v>215880</v>
      </c>
      <c r="C30" s="68">
        <v>114495</v>
      </c>
      <c r="D30" s="67" t="s">
        <v>108</v>
      </c>
    </row>
    <row r="31" spans="1:4" ht="23.25" thickBot="1">
      <c r="A31" s="60" t="s">
        <v>109</v>
      </c>
      <c r="B31" s="68">
        <v>215880</v>
      </c>
      <c r="C31" s="68">
        <v>114495</v>
      </c>
      <c r="D31" s="67" t="s">
        <v>108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8"/>
  <sheetViews>
    <sheetView topLeftCell="D1" zoomScale="85" zoomScaleNormal="85" workbookViewId="0">
      <selection activeCell="H9" sqref="H9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3.7109375" style="21" customWidth="1"/>
    <col min="6" max="6" width="10.7109375" style="21" bestFit="1" customWidth="1"/>
    <col min="7" max="7" width="13.28515625" style="21" customWidth="1"/>
    <col min="8" max="8" width="15.42578125" style="21" customWidth="1"/>
    <col min="9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110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13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23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24</v>
      </c>
      <c r="H14" s="133" t="s">
        <v>36</v>
      </c>
      <c r="I14" s="133" t="s">
        <v>19</v>
      </c>
      <c r="J14" s="133" t="s">
        <v>24</v>
      </c>
      <c r="K14" s="133" t="s">
        <v>36</v>
      </c>
      <c r="L14" s="133" t="s">
        <v>19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375.664219</v>
      </c>
      <c r="H15" s="134">
        <f>+E39</f>
        <v>207.72638699999999</v>
      </c>
      <c r="I15" s="135">
        <f>+H15/G15</f>
        <v>0.55295760547266815</v>
      </c>
      <c r="J15" s="134">
        <f t="shared" ref="J15:K15" si="0">+G39</f>
        <v>582.90383599999996</v>
      </c>
      <c r="K15" s="134">
        <f t="shared" si="0"/>
        <v>489.248245</v>
      </c>
      <c r="L15" s="135">
        <f t="shared" ref="L15:L18" si="1">+K15/J15</f>
        <v>0.83932925944923797</v>
      </c>
      <c r="M15" s="84"/>
      <c r="N15" s="47"/>
      <c r="O15" s="48">
        <f>(I15-L15)*100</f>
        <v>-28.637165397656982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824.52096300000005</v>
      </c>
      <c r="H16" s="134">
        <f>E55</f>
        <v>527.25844700000005</v>
      </c>
      <c r="I16" s="135">
        <f t="shared" ref="I16:I18" si="2">+H16/G16</f>
        <v>0.63947245814294718</v>
      </c>
      <c r="J16" s="134">
        <f>G55</f>
        <v>682.44526099999996</v>
      </c>
      <c r="K16" s="134">
        <f>H55</f>
        <v>570.14018899999996</v>
      </c>
      <c r="L16" s="135">
        <f t="shared" si="1"/>
        <v>0.83543724542033271</v>
      </c>
      <c r="M16" s="84"/>
      <c r="N16" s="47"/>
      <c r="O16" s="48">
        <f>(I16-L16)*100</f>
        <v>-19.596478727738553</v>
      </c>
      <c r="P16" s="28"/>
    </row>
    <row r="17" spans="2:16" ht="12" customHeight="1">
      <c r="B17" s="27"/>
      <c r="D17" s="47"/>
      <c r="E17" s="183" t="s">
        <v>39</v>
      </c>
      <c r="F17" s="183"/>
      <c r="G17" s="134">
        <f>+D71</f>
        <v>526.59342300000003</v>
      </c>
      <c r="H17" s="134">
        <f>+E71</f>
        <v>343.437949</v>
      </c>
      <c r="I17" s="135">
        <f t="shared" si="2"/>
        <v>0.65218807147919877</v>
      </c>
      <c r="J17" s="134">
        <f>+G71</f>
        <v>497.601493</v>
      </c>
      <c r="K17" s="134">
        <f>+H71</f>
        <v>338.030913</v>
      </c>
      <c r="L17" s="135">
        <f t="shared" si="1"/>
        <v>0.67932053612226595</v>
      </c>
      <c r="M17" s="84"/>
      <c r="N17" s="47"/>
      <c r="O17" s="48">
        <f>(I17-L17)*100</f>
        <v>-2.7132464643067178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1726.7786050000002</v>
      </c>
      <c r="H18" s="136">
        <f>SUM(H15:H17)</f>
        <v>1078.422783</v>
      </c>
      <c r="I18" s="135">
        <f t="shared" si="2"/>
        <v>0.62452869167903535</v>
      </c>
      <c r="J18" s="136">
        <f>SUM(J15:J17)</f>
        <v>1762.9505899999999</v>
      </c>
      <c r="K18" s="136">
        <f>SUM(K15:K17)</f>
        <v>1397.419347</v>
      </c>
      <c r="L18" s="135">
        <f t="shared" si="1"/>
        <v>0.79265939438495558</v>
      </c>
      <c r="M18" s="85"/>
      <c r="N18" s="49"/>
      <c r="O18" s="48">
        <f>(I18-L18)*100</f>
        <v>-16.813070270592021</v>
      </c>
      <c r="P18" s="28"/>
    </row>
    <row r="19" spans="2:16" ht="12" customHeight="1">
      <c r="B19" s="27"/>
      <c r="E19" s="83" t="s">
        <v>75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76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49</v>
      </c>
      <c r="D28" s="91">
        <v>131.88005100000001</v>
      </c>
      <c r="E28" s="88">
        <v>65.955625999999995</v>
      </c>
      <c r="F28" s="92">
        <f>+E28/D28</f>
        <v>0.50011829309953781</v>
      </c>
      <c r="G28" s="89">
        <v>111.737972</v>
      </c>
      <c r="H28" s="89">
        <v>85.501309000000006</v>
      </c>
      <c r="I28" s="92">
        <f t="shared" ref="I28:I39" si="3">+H28/G28</f>
        <v>0.76519474507734941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50</v>
      </c>
      <c r="D29" s="91">
        <v>60.470306000000001</v>
      </c>
      <c r="E29" s="88">
        <v>52.303792999999999</v>
      </c>
      <c r="F29" s="92">
        <f t="shared" ref="F29:F39" si="4">+E29/D29</f>
        <v>0.864950030185063</v>
      </c>
      <c r="G29" s="89">
        <v>9.3168249999999997</v>
      </c>
      <c r="H29" s="89">
        <v>6.4424780000000004</v>
      </c>
      <c r="I29" s="92">
        <f t="shared" si="3"/>
        <v>0.69148857040891087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51</v>
      </c>
      <c r="D30" s="91">
        <v>56.440849999999998</v>
      </c>
      <c r="E30" s="88">
        <v>48.008927999999997</v>
      </c>
      <c r="F30" s="92">
        <f t="shared" si="4"/>
        <v>0.8506060415461496</v>
      </c>
      <c r="G30" s="89">
        <v>45.286647000000002</v>
      </c>
      <c r="H30" s="89">
        <v>42.895350000000001</v>
      </c>
      <c r="I30" s="92">
        <f t="shared" si="3"/>
        <v>0.9471964219386787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48</v>
      </c>
      <c r="D31" s="91">
        <v>41.849609000000001</v>
      </c>
      <c r="E31" s="88">
        <v>17.004854999999999</v>
      </c>
      <c r="F31" s="92">
        <f t="shared" si="4"/>
        <v>0.40633247015521695</v>
      </c>
      <c r="G31" s="89">
        <v>328.520962</v>
      </c>
      <c r="H31" s="89">
        <v>311.92537499999997</v>
      </c>
      <c r="I31" s="92">
        <f t="shared" si="3"/>
        <v>0.94948393277869425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55</v>
      </c>
      <c r="D32" s="91">
        <v>24.920339999999999</v>
      </c>
      <c r="E32" s="88">
        <v>3.7236750000000001</v>
      </c>
      <c r="F32" s="92">
        <f t="shared" si="4"/>
        <v>0.14942312183541637</v>
      </c>
      <c r="G32" s="89">
        <v>29.684215999999999</v>
      </c>
      <c r="H32" s="89">
        <v>2.4667750000000002</v>
      </c>
      <c r="I32" s="92">
        <f t="shared" si="3"/>
        <v>8.3100560917627075E-2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53</v>
      </c>
      <c r="D33" s="91">
        <v>19.509989000000001</v>
      </c>
      <c r="E33" s="88">
        <v>8.2613289999999999</v>
      </c>
      <c r="F33" s="92">
        <f t="shared" si="4"/>
        <v>0.4234409870759025</v>
      </c>
      <c r="G33" s="89">
        <v>21.008884999999999</v>
      </c>
      <c r="H33" s="89">
        <v>13.873585</v>
      </c>
      <c r="I33" s="92">
        <f t="shared" si="3"/>
        <v>0.660367506414548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57</v>
      </c>
      <c r="D34" s="91">
        <v>15.582261000000001</v>
      </c>
      <c r="E34" s="88">
        <v>0.45107000000000003</v>
      </c>
      <c r="F34" s="92">
        <f t="shared" si="4"/>
        <v>2.8947660419755515E-2</v>
      </c>
      <c r="G34" s="89">
        <v>2.2415660000000002</v>
      </c>
      <c r="H34" s="89">
        <v>1.8289390000000001</v>
      </c>
      <c r="I34" s="92">
        <f t="shared" si="3"/>
        <v>0.8159202093536394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52</v>
      </c>
      <c r="D35" s="91">
        <v>6.3309309999999996</v>
      </c>
      <c r="E35" s="88">
        <v>6.2072010000000004</v>
      </c>
      <c r="F35" s="92">
        <f t="shared" si="4"/>
        <v>0.98045627096551846</v>
      </c>
      <c r="G35" s="89">
        <v>2.1246269999999998</v>
      </c>
      <c r="H35" s="89">
        <v>0.213284</v>
      </c>
      <c r="I35" s="92">
        <f t="shared" si="3"/>
        <v>0.10038656197064239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54</v>
      </c>
      <c r="D36" s="91">
        <v>4.3681510000000001</v>
      </c>
      <c r="E36" s="88">
        <v>0.35429100000000002</v>
      </c>
      <c r="F36" s="92">
        <f t="shared" si="4"/>
        <v>8.1107773060043034E-2</v>
      </c>
      <c r="G36" s="89">
        <v>4.604209</v>
      </c>
      <c r="H36" s="89">
        <v>0.25872200000000001</v>
      </c>
      <c r="I36" s="92">
        <f t="shared" si="3"/>
        <v>5.6192496908806705E-2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77</v>
      </c>
      <c r="D37" s="91">
        <v>2.7860710000000002</v>
      </c>
      <c r="E37" s="88">
        <v>1.0195320000000001</v>
      </c>
      <c r="F37" s="92">
        <f t="shared" si="4"/>
        <v>0.36593898719738299</v>
      </c>
      <c r="G37" s="89">
        <v>0.321828</v>
      </c>
      <c r="H37" s="89">
        <v>0.25256699999999999</v>
      </c>
      <c r="I37" s="92">
        <f t="shared" si="3"/>
        <v>0.78478876915619522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11.525659999999959</v>
      </c>
      <c r="E38" s="88">
        <v>4.4360870000000432</v>
      </c>
      <c r="F38" s="92">
        <f t="shared" si="4"/>
        <v>0.38488789362171527</v>
      </c>
      <c r="G38" s="89">
        <v>28.056099000000017</v>
      </c>
      <c r="H38" s="89">
        <v>23.589861000000099</v>
      </c>
      <c r="I38" s="92">
        <f t="shared" si="3"/>
        <v>0.84081044196486776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375.664219</v>
      </c>
      <c r="E39" s="88">
        <f t="shared" si="5"/>
        <v>207.72638699999999</v>
      </c>
      <c r="F39" s="92">
        <f t="shared" si="4"/>
        <v>0.55295760547266815</v>
      </c>
      <c r="G39" s="89">
        <f t="shared" ref="G39:H39" si="6">SUM(G28:G38)</f>
        <v>582.90383599999996</v>
      </c>
      <c r="H39" s="89">
        <f t="shared" si="6"/>
        <v>489.248245</v>
      </c>
      <c r="I39" s="92">
        <f t="shared" si="3"/>
        <v>0.83932925944923797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48</v>
      </c>
      <c r="D44" s="91">
        <v>285.51357999999999</v>
      </c>
      <c r="E44" s="88">
        <v>224.31250700000001</v>
      </c>
      <c r="F44" s="92">
        <f t="shared" ref="F44:F55" si="7">+E44/D44</f>
        <v>0.78564566701170579</v>
      </c>
      <c r="G44" s="89">
        <v>288.77672999999999</v>
      </c>
      <c r="H44" s="89">
        <v>261.45871</v>
      </c>
      <c r="I44" s="92">
        <f t="shared" ref="I44:I55" si="8">+H44/G44</f>
        <v>0.90540089570236493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53</v>
      </c>
      <c r="D45" s="91">
        <v>167.09518299999999</v>
      </c>
      <c r="E45" s="88">
        <v>98.757384000000002</v>
      </c>
      <c r="F45" s="92">
        <f t="shared" si="7"/>
        <v>0.59102472152054797</v>
      </c>
      <c r="G45" s="89">
        <v>141.624607</v>
      </c>
      <c r="H45" s="89">
        <v>121.811482</v>
      </c>
      <c r="I45" s="92">
        <f t="shared" si="8"/>
        <v>0.86010111223115349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55</v>
      </c>
      <c r="D46" s="91">
        <v>152.525058</v>
      </c>
      <c r="E46" s="88">
        <v>55.783549000000001</v>
      </c>
      <c r="F46" s="92">
        <f t="shared" si="7"/>
        <v>0.3657336684966217</v>
      </c>
      <c r="G46" s="89">
        <v>83.992907000000002</v>
      </c>
      <c r="H46" s="89">
        <v>42.645470000000003</v>
      </c>
      <c r="I46" s="92">
        <f t="shared" si="8"/>
        <v>0.50772703937964669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60</v>
      </c>
      <c r="D47" s="91">
        <v>70.252746000000002</v>
      </c>
      <c r="E47" s="88">
        <v>35.702159000000002</v>
      </c>
      <c r="F47" s="92">
        <f t="shared" si="7"/>
        <v>0.50819592162276472</v>
      </c>
      <c r="G47" s="89">
        <v>36.466963999999997</v>
      </c>
      <c r="H47" s="89">
        <v>31.266282</v>
      </c>
      <c r="I47" s="92">
        <f t="shared" si="8"/>
        <v>0.85738648273544249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51</v>
      </c>
      <c r="D48" s="91">
        <v>68.876645999999994</v>
      </c>
      <c r="E48" s="88">
        <v>48.870041999999998</v>
      </c>
      <c r="F48" s="92">
        <f t="shared" si="7"/>
        <v>0.70952993268574671</v>
      </c>
      <c r="G48" s="89">
        <v>44.768934999999999</v>
      </c>
      <c r="H48" s="89">
        <v>39.312229000000002</v>
      </c>
      <c r="I48" s="92">
        <f t="shared" si="8"/>
        <v>0.87811400918963123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61</v>
      </c>
      <c r="D49" s="91">
        <v>34.307853999999999</v>
      </c>
      <c r="E49" s="88">
        <v>30.805133999999999</v>
      </c>
      <c r="F49" s="92">
        <f t="shared" si="7"/>
        <v>0.89790326145144495</v>
      </c>
      <c r="G49" s="89">
        <v>38.381659999999997</v>
      </c>
      <c r="H49" s="89">
        <v>34.176789999999997</v>
      </c>
      <c r="I49" s="92">
        <f t="shared" si="8"/>
        <v>0.89044585356652106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56</v>
      </c>
      <c r="D50" s="91">
        <v>15.915348</v>
      </c>
      <c r="E50" s="88">
        <v>13.482943000000001</v>
      </c>
      <c r="F50" s="92">
        <f t="shared" si="7"/>
        <v>0.84716608144540728</v>
      </c>
      <c r="G50" s="89">
        <v>14.428304000000001</v>
      </c>
      <c r="H50" s="89">
        <v>11.185791</v>
      </c>
      <c r="I50" s="92">
        <f t="shared" si="8"/>
        <v>0.77526721089325534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62</v>
      </c>
      <c r="D51" s="91">
        <v>13.286441999999999</v>
      </c>
      <c r="E51" s="88">
        <v>9.2608069999999998</v>
      </c>
      <c r="F51" s="92">
        <f t="shared" si="7"/>
        <v>0.69701181098747134</v>
      </c>
      <c r="G51" s="89">
        <v>13.318666</v>
      </c>
      <c r="H51" s="89">
        <v>12.894363999999999</v>
      </c>
      <c r="I51" s="92">
        <f t="shared" si="8"/>
        <v>0.96814230494255205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111</v>
      </c>
      <c r="D52" s="91">
        <v>5.7039270000000002</v>
      </c>
      <c r="E52" s="88">
        <v>3.7243870000000001</v>
      </c>
      <c r="F52" s="92">
        <f t="shared" si="7"/>
        <v>0.65295137893595057</v>
      </c>
      <c r="G52" s="89">
        <v>7.6300910000000002</v>
      </c>
      <c r="H52" s="89">
        <v>5.4133389999999997</v>
      </c>
      <c r="I52" s="92">
        <f t="shared" si="8"/>
        <v>0.70947240340908113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50</v>
      </c>
      <c r="D53" s="91">
        <v>3.4179900000000001</v>
      </c>
      <c r="E53" s="88">
        <v>2.6658460000000002</v>
      </c>
      <c r="F53" s="92">
        <f t="shared" si="7"/>
        <v>0.77994552353868796</v>
      </c>
      <c r="G53" s="89">
        <v>4.9999120000000001</v>
      </c>
      <c r="H53" s="89">
        <v>4.0828540000000002</v>
      </c>
      <c r="I53" s="92">
        <f t="shared" si="8"/>
        <v>0.81658517189902546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7.6261890000000676</v>
      </c>
      <c r="E54" s="88">
        <v>3.8936890000001085</v>
      </c>
      <c r="F54" s="92">
        <f t="shared" si="7"/>
        <v>0.51056812255768558</v>
      </c>
      <c r="G54" s="89">
        <v>8.0564849999998387</v>
      </c>
      <c r="H54" s="89">
        <v>5.8928779999999961</v>
      </c>
      <c r="I54" s="92">
        <f t="shared" si="8"/>
        <v>0.7314452891056229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824.52096300000005</v>
      </c>
      <c r="E55" s="88">
        <f t="shared" si="9"/>
        <v>527.25844700000005</v>
      </c>
      <c r="F55" s="92">
        <f t="shared" si="7"/>
        <v>0.63947245814294718</v>
      </c>
      <c r="G55" s="89">
        <f t="shared" ref="G55:H55" si="10">SUM(G44:G54)</f>
        <v>682.44526099999996</v>
      </c>
      <c r="H55" s="89">
        <f t="shared" si="10"/>
        <v>570.14018899999996</v>
      </c>
      <c r="I55" s="92">
        <f t="shared" si="8"/>
        <v>0.83543724542033271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64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49</v>
      </c>
      <c r="D60" s="91">
        <v>101.097635</v>
      </c>
      <c r="E60" s="88">
        <v>80.294555000000003</v>
      </c>
      <c r="F60" s="92">
        <f t="shared" ref="F60:F71" si="11">+E60/D60</f>
        <v>0.79422782738686226</v>
      </c>
      <c r="G60" s="89">
        <v>127.55431</v>
      </c>
      <c r="H60" s="89">
        <v>84.120726000000005</v>
      </c>
      <c r="I60" s="92">
        <f t="shared" ref="I60:I71" si="12">+H60/G60</f>
        <v>0.65948948334242885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48</v>
      </c>
      <c r="D61" s="91">
        <v>96.835594</v>
      </c>
      <c r="E61" s="88">
        <v>54.870043000000003</v>
      </c>
      <c r="F61" s="92">
        <f t="shared" si="11"/>
        <v>0.56663093324960656</v>
      </c>
      <c r="G61" s="89">
        <v>106.31670699999999</v>
      </c>
      <c r="H61" s="89">
        <v>79.459779999999995</v>
      </c>
      <c r="I61" s="92">
        <f t="shared" si="12"/>
        <v>0.74738752019473287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63</v>
      </c>
      <c r="D62" s="91">
        <v>92.197715000000002</v>
      </c>
      <c r="E62" s="88">
        <v>48.464660000000002</v>
      </c>
      <c r="F62" s="92">
        <f t="shared" si="11"/>
        <v>0.52566009905993871</v>
      </c>
      <c r="G62" s="89">
        <v>18.814900000000002</v>
      </c>
      <c r="H62" s="89">
        <v>7.0053219999999996</v>
      </c>
      <c r="I62" s="92">
        <f t="shared" si="12"/>
        <v>0.37232842056030058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53</v>
      </c>
      <c r="D63" s="91">
        <v>63.607686999999999</v>
      </c>
      <c r="E63" s="88">
        <v>39.995635</v>
      </c>
      <c r="F63" s="92">
        <f t="shared" si="11"/>
        <v>0.62878618743045944</v>
      </c>
      <c r="G63" s="89">
        <v>43.772305000000003</v>
      </c>
      <c r="H63" s="89">
        <v>29.432013999999999</v>
      </c>
      <c r="I63" s="92">
        <f t="shared" si="12"/>
        <v>0.6723889454759121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55</v>
      </c>
      <c r="D64" s="91">
        <v>50.435862</v>
      </c>
      <c r="E64" s="88">
        <v>35.543213999999999</v>
      </c>
      <c r="F64" s="92">
        <f t="shared" si="11"/>
        <v>0.70472105740950752</v>
      </c>
      <c r="G64" s="89">
        <v>46.650981000000002</v>
      </c>
      <c r="H64" s="89">
        <v>15.727744</v>
      </c>
      <c r="I64" s="92">
        <f t="shared" si="12"/>
        <v>0.33713640448418436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65</v>
      </c>
      <c r="D65" s="91">
        <v>34.952835</v>
      </c>
      <c r="E65" s="88">
        <v>22.306031000000001</v>
      </c>
      <c r="F65" s="92">
        <f t="shared" si="11"/>
        <v>0.63817515803796743</v>
      </c>
      <c r="G65" s="89">
        <v>46.24324</v>
      </c>
      <c r="H65" s="89">
        <v>40.780760000000001</v>
      </c>
      <c r="I65" s="92">
        <f t="shared" si="12"/>
        <v>0.88187505892753193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60</v>
      </c>
      <c r="D66" s="91">
        <v>34.661073000000002</v>
      </c>
      <c r="E66" s="88">
        <v>26.002773999999999</v>
      </c>
      <c r="F66" s="92">
        <f t="shared" si="11"/>
        <v>0.7502010685012549</v>
      </c>
      <c r="G66" s="89">
        <v>39.497636999999997</v>
      </c>
      <c r="H66" s="89">
        <v>30.030132999999999</v>
      </c>
      <c r="I66" s="92">
        <f t="shared" si="12"/>
        <v>0.76030201502940542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62</v>
      </c>
      <c r="D67" s="91">
        <v>19.901911999999999</v>
      </c>
      <c r="E67" s="88">
        <v>10.853154999999999</v>
      </c>
      <c r="F67" s="92">
        <f t="shared" si="11"/>
        <v>0.54533227762237113</v>
      </c>
      <c r="G67" s="89">
        <v>17.008164000000001</v>
      </c>
      <c r="H67" s="89">
        <v>11.306623</v>
      </c>
      <c r="I67" s="92">
        <f t="shared" si="12"/>
        <v>0.66477622158394045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66</v>
      </c>
      <c r="D68" s="91">
        <v>10.883443</v>
      </c>
      <c r="E68" s="88">
        <v>9.5659989999999997</v>
      </c>
      <c r="F68" s="92">
        <f t="shared" si="11"/>
        <v>0.87894970369211289</v>
      </c>
      <c r="G68" s="89">
        <v>21.169637000000002</v>
      </c>
      <c r="H68" s="89">
        <v>17.294740000000001</v>
      </c>
      <c r="I68" s="92">
        <f t="shared" si="12"/>
        <v>0.81695968617695236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56</v>
      </c>
      <c r="D69" s="91">
        <v>8.0732320000000009</v>
      </c>
      <c r="E69" s="88">
        <v>4.6889349999999999</v>
      </c>
      <c r="F69" s="92">
        <f t="shared" si="11"/>
        <v>0.58080022969735035</v>
      </c>
      <c r="G69" s="89">
        <v>11.373901999999999</v>
      </c>
      <c r="H69" s="89">
        <v>9.5475259999999995</v>
      </c>
      <c r="I69" s="92">
        <f t="shared" si="12"/>
        <v>0.83942397252939227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13.946435000000065</v>
      </c>
      <c r="E70" s="88">
        <v>10.852947999999969</v>
      </c>
      <c r="F70" s="92">
        <f t="shared" si="11"/>
        <v>0.77818797420272057</v>
      </c>
      <c r="G70" s="89">
        <v>19.199709999999982</v>
      </c>
      <c r="H70" s="89">
        <v>13.325544999999977</v>
      </c>
      <c r="I70" s="92">
        <f t="shared" si="12"/>
        <v>0.69404928511941011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526.59342300000003</v>
      </c>
      <c r="E71" s="88">
        <f t="shared" si="13"/>
        <v>343.437949</v>
      </c>
      <c r="F71" s="92">
        <f t="shared" si="11"/>
        <v>0.65218807147919877</v>
      </c>
      <c r="G71" s="89">
        <f t="shared" ref="G71:H71" si="14">SUM(G60:G70)</f>
        <v>497.601493</v>
      </c>
      <c r="H71" s="89">
        <f t="shared" si="14"/>
        <v>338.030913</v>
      </c>
      <c r="I71" s="92">
        <f t="shared" si="12"/>
        <v>0.67932053612226595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36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27"/>
      <c r="C75" s="49" t="s">
        <v>67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27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27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68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69</v>
      </c>
      <c r="D80" s="91">
        <v>180.26043200000001</v>
      </c>
      <c r="E80" s="88">
        <v>98.940504000000004</v>
      </c>
      <c r="F80" s="92">
        <f t="shared" ref="F80:F87" si="15">+E80/D80</f>
        <v>0.54887532944556572</v>
      </c>
      <c r="G80" s="89">
        <v>27.991887999999999</v>
      </c>
      <c r="H80" s="89">
        <v>24.644988000000001</v>
      </c>
      <c r="I80" s="92">
        <f t="shared" ref="I80:I87" si="16">+H80/G80</f>
        <v>0.88043321693770715</v>
      </c>
      <c r="J80" s="100">
        <f>+D80/$D$87</f>
        <v>0.47984456033594192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71</v>
      </c>
      <c r="D81" s="91">
        <v>98.849829</v>
      </c>
      <c r="E81" s="88">
        <v>34.349297999999997</v>
      </c>
      <c r="F81" s="92">
        <f t="shared" si="15"/>
        <v>0.34748970582437727</v>
      </c>
      <c r="G81" s="89">
        <v>125.298271</v>
      </c>
      <c r="H81" s="89">
        <v>58.9011</v>
      </c>
      <c r="I81" s="92">
        <f t="shared" si="16"/>
        <v>0.47008709322094316</v>
      </c>
      <c r="J81" s="100">
        <f t="shared" ref="J81:J86" si="17">+D81/$D$87</f>
        <v>0.26313346866819914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72</v>
      </c>
      <c r="D82" s="91">
        <v>70.950660999999997</v>
      </c>
      <c r="E82" s="88">
        <v>59.253103000000003</v>
      </c>
      <c r="F82" s="92">
        <f t="shared" si="15"/>
        <v>0.83513109201336411</v>
      </c>
      <c r="G82" s="89">
        <v>15.319934</v>
      </c>
      <c r="H82" s="89">
        <v>8.3337369999999993</v>
      </c>
      <c r="I82" s="92">
        <f t="shared" si="16"/>
        <v>0.54397995448283254</v>
      </c>
      <c r="J82" s="100">
        <f t="shared" si="17"/>
        <v>0.1888672314570369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70</v>
      </c>
      <c r="D83" s="91">
        <v>20.590982</v>
      </c>
      <c r="E83" s="88">
        <v>14.896659</v>
      </c>
      <c r="F83" s="92">
        <f t="shared" si="15"/>
        <v>0.72345549134082088</v>
      </c>
      <c r="G83" s="89">
        <v>21.690466000000001</v>
      </c>
      <c r="H83" s="89">
        <v>18.889524999999999</v>
      </c>
      <c r="I83" s="92">
        <f t="shared" si="16"/>
        <v>0.87086764295428221</v>
      </c>
      <c r="J83" s="100">
        <f t="shared" si="17"/>
        <v>5.4812199188978387E-2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73</v>
      </c>
      <c r="D84" s="91">
        <v>5.0123150000000001</v>
      </c>
      <c r="E84" s="88">
        <v>0.28682400000000002</v>
      </c>
      <c r="F84" s="92">
        <f t="shared" si="15"/>
        <v>5.7223857638636043E-2</v>
      </c>
      <c r="G84" s="89">
        <v>392.60327699999999</v>
      </c>
      <c r="H84" s="89">
        <v>378.47889500000002</v>
      </c>
      <c r="I84" s="92">
        <f t="shared" si="16"/>
        <v>0.96402377965887442</v>
      </c>
      <c r="J84" s="100">
        <f t="shared" si="17"/>
        <v>1.3342540349843645E-2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 t="shared" ref="D87:E87" si="18">SUM(D80:D86)</f>
        <v>375.664219</v>
      </c>
      <c r="E87" s="88">
        <f t="shared" si="18"/>
        <v>207.72638800000001</v>
      </c>
      <c r="F87" s="92">
        <f t="shared" si="15"/>
        <v>0.5529576081346198</v>
      </c>
      <c r="G87" s="91">
        <f t="shared" ref="G87" si="19">SUM(G80:G86)</f>
        <v>582.90383599999996</v>
      </c>
      <c r="H87" s="88">
        <f t="shared" ref="H87" si="20">SUM(H80:H86)</f>
        <v>489.248245</v>
      </c>
      <c r="I87" s="92">
        <f t="shared" si="16"/>
        <v>0.83932925944923797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68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72</v>
      </c>
      <c r="D92" s="91">
        <v>635.78665899999999</v>
      </c>
      <c r="E92" s="88">
        <v>463.42884700000002</v>
      </c>
      <c r="F92" s="92">
        <f t="shared" ref="F92:F99" si="21">+E92/D92</f>
        <v>0.72890621474962414</v>
      </c>
      <c r="G92" s="89">
        <v>626.16614700000002</v>
      </c>
      <c r="H92" s="89">
        <v>546.01657499999999</v>
      </c>
      <c r="I92" s="92">
        <f t="shared" ref="I92:I99" si="22">+H92/G92</f>
        <v>0.8719995126149801</v>
      </c>
      <c r="J92" s="100">
        <f>D92/$D$99</f>
        <v>0.7710982346485229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73</v>
      </c>
      <c r="D93" s="91">
        <v>107.757434</v>
      </c>
      <c r="E93" s="88">
        <v>37.795315000000002</v>
      </c>
      <c r="F93" s="92">
        <f t="shared" si="21"/>
        <v>0.35074438576553335</v>
      </c>
      <c r="G93" s="89">
        <v>48.865071</v>
      </c>
      <c r="H93" s="89">
        <v>16.812076000000001</v>
      </c>
      <c r="I93" s="92">
        <f t="shared" si="22"/>
        <v>0.34405098889552421</v>
      </c>
      <c r="J93" s="100">
        <f t="shared" ref="J93:J98" si="23">D93/$D$99</f>
        <v>0.13069095733833999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69</v>
      </c>
      <c r="D94" s="91">
        <v>60.305295000000001</v>
      </c>
      <c r="E94" s="88">
        <v>14.544290999999999</v>
      </c>
      <c r="F94" s="92">
        <f t="shared" si="21"/>
        <v>0.24117767768153692</v>
      </c>
      <c r="G94" s="89">
        <v>2.9318970000000002</v>
      </c>
      <c r="H94" s="89">
        <v>2.9181430000000002</v>
      </c>
      <c r="I94" s="92">
        <f t="shared" si="22"/>
        <v>0.99530883929414982</v>
      </c>
      <c r="J94" s="100">
        <f t="shared" si="23"/>
        <v>7.3139795961743193E-2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70</v>
      </c>
      <c r="D95" s="91">
        <v>20.537457</v>
      </c>
      <c r="E95" s="88">
        <v>11.489996</v>
      </c>
      <c r="F95" s="92">
        <f t="shared" si="21"/>
        <v>0.55946537100479377</v>
      </c>
      <c r="G95" s="89">
        <v>4.3</v>
      </c>
      <c r="H95" s="89">
        <v>4.2187770000000002</v>
      </c>
      <c r="I95" s="92">
        <f t="shared" si="22"/>
        <v>0.98111093023255824</v>
      </c>
      <c r="J95" s="100">
        <f t="shared" si="23"/>
        <v>2.4908350328989758E-2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 t="s">
        <v>71</v>
      </c>
      <c r="D96" s="91">
        <v>0.13411799999999999</v>
      </c>
      <c r="E96" s="88">
        <v>0</v>
      </c>
      <c r="F96" s="92">
        <f t="shared" si="21"/>
        <v>0</v>
      </c>
      <c r="G96" s="89">
        <v>0.182146</v>
      </c>
      <c r="H96" s="89">
        <v>0.174618</v>
      </c>
      <c r="I96" s="92">
        <f t="shared" si="22"/>
        <v>0.95867051705774486</v>
      </c>
      <c r="J96" s="100">
        <f t="shared" si="23"/>
        <v>1.6266172240426104E-4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6"/>
      <c r="H97" s="87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6"/>
      <c r="H98" s="87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 t="shared" ref="D99:E99" si="24">SUM(D92:D98)</f>
        <v>824.52096299999994</v>
      </c>
      <c r="E99" s="88">
        <f t="shared" si="24"/>
        <v>527.25844900000004</v>
      </c>
      <c r="F99" s="92">
        <f t="shared" si="21"/>
        <v>0.63947246056859819</v>
      </c>
      <c r="G99" s="91">
        <f t="shared" ref="G99:H99" si="25">SUM(G92:G98)</f>
        <v>682.44526100000007</v>
      </c>
      <c r="H99" s="88">
        <f t="shared" si="25"/>
        <v>570.14018900000008</v>
      </c>
      <c r="I99" s="92">
        <f t="shared" si="22"/>
        <v>0.83543724542033271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64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68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69</v>
      </c>
      <c r="D104" s="91">
        <v>275.63895300000001</v>
      </c>
      <c r="E104" s="88">
        <v>194.51694599999999</v>
      </c>
      <c r="F104" s="92">
        <f t="shared" ref="F104:F111" si="26">+E104/D104</f>
        <v>0.70569469185293265</v>
      </c>
      <c r="G104" s="89">
        <v>37.966794999999998</v>
      </c>
      <c r="H104" s="89">
        <v>34.538989000000001</v>
      </c>
      <c r="I104" s="92">
        <f t="shared" ref="I104:I111" si="27">+H104/G104</f>
        <v>0.90971568708920525</v>
      </c>
      <c r="J104" s="100">
        <f>D104/$D$111</f>
        <v>0.52343789527352313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72</v>
      </c>
      <c r="D105" s="91">
        <v>153.53623200000001</v>
      </c>
      <c r="E105" s="88">
        <v>99.788246999999998</v>
      </c>
      <c r="F105" s="92">
        <f t="shared" si="26"/>
        <v>0.64993289010765865</v>
      </c>
      <c r="G105" s="89">
        <v>134.52728099999999</v>
      </c>
      <c r="H105" s="89">
        <v>88.931640000000002</v>
      </c>
      <c r="I105" s="92">
        <f t="shared" si="27"/>
        <v>0.66106769823140932</v>
      </c>
      <c r="J105" s="100">
        <f t="shared" ref="J105:J110" si="28">D105/$D$111</f>
        <v>0.29156503916305093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73</v>
      </c>
      <c r="D106" s="91">
        <v>90.147307999999995</v>
      </c>
      <c r="E106" s="88">
        <v>44.257100999999999</v>
      </c>
      <c r="F106" s="92">
        <f t="shared" si="26"/>
        <v>0.49094201459681969</v>
      </c>
      <c r="G106" s="89">
        <v>300.85086200000001</v>
      </c>
      <c r="H106" s="89">
        <v>195.20855700000001</v>
      </c>
      <c r="I106" s="92">
        <f t="shared" si="27"/>
        <v>0.64885490339728524</v>
      </c>
      <c r="J106" s="100">
        <f t="shared" si="28"/>
        <v>0.17118958206206084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71</v>
      </c>
      <c r="D107" s="91">
        <v>4.9299569999999999</v>
      </c>
      <c r="E107" s="88">
        <v>4.2610320000000002</v>
      </c>
      <c r="F107" s="92">
        <f t="shared" si="26"/>
        <v>0.86431423235537352</v>
      </c>
      <c r="G107" s="89">
        <v>23.850004999999999</v>
      </c>
      <c r="H107" s="89">
        <v>19.121649999999999</v>
      </c>
      <c r="I107" s="92">
        <f t="shared" si="27"/>
        <v>0.80174616315594061</v>
      </c>
      <c r="J107" s="100">
        <f t="shared" si="28"/>
        <v>9.3619798210050967E-3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70</v>
      </c>
      <c r="D108" s="91">
        <v>2.340973</v>
      </c>
      <c r="E108" s="88">
        <v>0.61462499999999998</v>
      </c>
      <c r="F108" s="92">
        <f t="shared" si="26"/>
        <v>0.2625510845276729</v>
      </c>
      <c r="G108" s="89">
        <v>0.40655000000000002</v>
      </c>
      <c r="H108" s="89">
        <v>0.230078</v>
      </c>
      <c r="I108" s="92">
        <f t="shared" si="27"/>
        <v>0.56592793014389375</v>
      </c>
      <c r="J108" s="100">
        <f t="shared" si="28"/>
        <v>4.4455036803602473E-3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 t="shared" ref="D111:E111" si="29">SUM(D104:D110)</f>
        <v>526.59342299999992</v>
      </c>
      <c r="E111" s="88">
        <f t="shared" si="29"/>
        <v>343.43795099999994</v>
      </c>
      <c r="F111" s="92">
        <f t="shared" si="26"/>
        <v>0.65218807527719536</v>
      </c>
      <c r="G111" s="91">
        <f t="shared" ref="G111:H111" si="30">SUM(G104:G110)</f>
        <v>497.60149299999995</v>
      </c>
      <c r="H111" s="88">
        <f t="shared" si="30"/>
        <v>338.030914</v>
      </c>
      <c r="I111" s="92">
        <f t="shared" si="27"/>
        <v>0.6793205381319064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8"/>
  <sheetViews>
    <sheetView topLeftCell="D1" zoomScale="85" zoomScaleNormal="85" workbookViewId="0">
      <selection activeCell="H10" sqref="H10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3.7109375" style="21" customWidth="1"/>
    <col min="6" max="6" width="10.7109375" style="21" bestFit="1" customWidth="1"/>
    <col min="7" max="7" width="13.28515625" style="21" customWidth="1"/>
    <col min="8" max="8" width="15.42578125" style="21" customWidth="1"/>
    <col min="9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112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13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23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24</v>
      </c>
      <c r="H14" s="133" t="s">
        <v>36</v>
      </c>
      <c r="I14" s="133" t="s">
        <v>19</v>
      </c>
      <c r="J14" s="133" t="s">
        <v>24</v>
      </c>
      <c r="K14" s="133" t="s">
        <v>36</v>
      </c>
      <c r="L14" s="133" t="s">
        <v>19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321.67491899999999</v>
      </c>
      <c r="H15" s="134">
        <f>+E39</f>
        <v>233.065451</v>
      </c>
      <c r="I15" s="135">
        <f>+H15/G15</f>
        <v>0.72453721827159301</v>
      </c>
      <c r="J15" s="134">
        <f t="shared" ref="J15:K15" si="0">+G39</f>
        <v>285.38331599999998</v>
      </c>
      <c r="K15" s="134">
        <f t="shared" si="0"/>
        <v>243.30540199999999</v>
      </c>
      <c r="L15" s="135">
        <f t="shared" ref="L15:L18" si="1">+K15/J15</f>
        <v>0.85255650333812794</v>
      </c>
      <c r="M15" s="84"/>
      <c r="N15" s="47"/>
      <c r="O15" s="48">
        <f>(I15-L15)*100</f>
        <v>-12.801928506653493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525.58658400000002</v>
      </c>
      <c r="H16" s="134">
        <f>E55</f>
        <v>321.92930000000001</v>
      </c>
      <c r="I16" s="135">
        <f t="shared" ref="I16:I18" si="2">+H16/G16</f>
        <v>0.61251430268623452</v>
      </c>
      <c r="J16" s="134">
        <f>G55</f>
        <v>248.074849</v>
      </c>
      <c r="K16" s="134">
        <f>H55</f>
        <v>233.02510799999999</v>
      </c>
      <c r="L16" s="135">
        <f t="shared" si="1"/>
        <v>0.93933387015787317</v>
      </c>
      <c r="M16" s="84"/>
      <c r="N16" s="47"/>
      <c r="O16" s="48">
        <f>(I16-L16)*100</f>
        <v>-32.681956747163866</v>
      </c>
      <c r="P16" s="28"/>
    </row>
    <row r="17" spans="2:16" ht="12" customHeight="1">
      <c r="B17" s="27"/>
      <c r="D17" s="47"/>
      <c r="E17" s="183" t="s">
        <v>39</v>
      </c>
      <c r="F17" s="183"/>
      <c r="G17" s="91">
        <f>D71</f>
        <v>679.637607</v>
      </c>
      <c r="H17" s="91">
        <f>E71</f>
        <v>375.72446000000002</v>
      </c>
      <c r="I17" s="135">
        <f t="shared" si="2"/>
        <v>0.55283059108293287</v>
      </c>
      <c r="J17" s="91">
        <f>G71</f>
        <v>716.38892499999997</v>
      </c>
      <c r="K17" s="91">
        <f>H71</f>
        <v>501.58183400000001</v>
      </c>
      <c r="L17" s="135">
        <f t="shared" si="1"/>
        <v>0.70015297067860172</v>
      </c>
      <c r="M17" s="84"/>
      <c r="N17" s="47"/>
      <c r="O17" s="48">
        <f>(I17-L17)*100</f>
        <v>-14.732237959566884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1526.8991099999998</v>
      </c>
      <c r="H18" s="136">
        <f>SUM(H15:H17)</f>
        <v>930.71921099999997</v>
      </c>
      <c r="I18" s="135">
        <f t="shared" si="2"/>
        <v>0.60954859748395562</v>
      </c>
      <c r="J18" s="136">
        <f>SUM(J15:J17)</f>
        <v>1249.84709</v>
      </c>
      <c r="K18" s="136">
        <f>SUM(K15:K17)</f>
        <v>977.91234400000008</v>
      </c>
      <c r="L18" s="135">
        <f t="shared" si="1"/>
        <v>0.7824255877572992</v>
      </c>
      <c r="M18" s="85"/>
      <c r="N18" s="49"/>
      <c r="O18" s="48">
        <f>(I18-L18)*100</f>
        <v>-17.287699027334359</v>
      </c>
      <c r="P18" s="28"/>
    </row>
    <row r="19" spans="2:16" ht="12" customHeight="1">
      <c r="B19" s="27"/>
      <c r="E19" s="83" t="s">
        <v>75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C22" s="49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76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48</v>
      </c>
      <c r="D28" s="91">
        <v>172.01357200000001</v>
      </c>
      <c r="E28" s="88">
        <v>113.06892999999999</v>
      </c>
      <c r="F28" s="92">
        <f>+E28/D28</f>
        <v>0.65732563242160913</v>
      </c>
      <c r="G28" s="89">
        <v>131.844008</v>
      </c>
      <c r="H28" s="89">
        <v>113.382802</v>
      </c>
      <c r="I28" s="92">
        <f t="shared" ref="I28:I39" si="3">+H28/G28</f>
        <v>0.85997690543509564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52</v>
      </c>
      <c r="D29" s="91">
        <v>36.071162000000001</v>
      </c>
      <c r="E29" s="88">
        <v>35.080613</v>
      </c>
      <c r="F29" s="92">
        <f t="shared" ref="F29:F39" si="4">+E29/D29</f>
        <v>0.97253903270429709</v>
      </c>
      <c r="G29" s="89">
        <v>13.278083000000001</v>
      </c>
      <c r="H29" s="89">
        <v>12.778893</v>
      </c>
      <c r="I29" s="92">
        <f t="shared" si="3"/>
        <v>0.96240496463231928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51</v>
      </c>
      <c r="D30" s="91">
        <v>32.370958000000002</v>
      </c>
      <c r="E30" s="88">
        <v>26.318165</v>
      </c>
      <c r="F30" s="92">
        <f t="shared" si="4"/>
        <v>0.81301779823754361</v>
      </c>
      <c r="G30" s="89">
        <v>19.065201999999999</v>
      </c>
      <c r="H30" s="89">
        <v>12.444682999999999</v>
      </c>
      <c r="I30" s="92">
        <f t="shared" si="3"/>
        <v>0.65274330688969362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49</v>
      </c>
      <c r="D31" s="91">
        <v>29.028952</v>
      </c>
      <c r="E31" s="88">
        <v>23.809377999999999</v>
      </c>
      <c r="F31" s="92">
        <f t="shared" si="4"/>
        <v>0.82019419784772107</v>
      </c>
      <c r="G31" s="89">
        <v>34.793742000000002</v>
      </c>
      <c r="H31" s="89">
        <v>34.314101999999998</v>
      </c>
      <c r="I31" s="92">
        <f t="shared" si="3"/>
        <v>0.98621476241330974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53</v>
      </c>
      <c r="D32" s="91">
        <v>25.009802000000001</v>
      </c>
      <c r="E32" s="88">
        <v>19.288101000000001</v>
      </c>
      <c r="F32" s="92">
        <f t="shared" si="4"/>
        <v>0.77122165941177789</v>
      </c>
      <c r="G32" s="89">
        <v>44.236787999999997</v>
      </c>
      <c r="H32" s="89">
        <v>32.209713999999998</v>
      </c>
      <c r="I32" s="92">
        <f t="shared" si="3"/>
        <v>0.72812054075897192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50</v>
      </c>
      <c r="D33" s="91">
        <v>9.7005189999999999</v>
      </c>
      <c r="E33" s="88">
        <v>6.9163259999999998</v>
      </c>
      <c r="F33" s="92">
        <f t="shared" si="4"/>
        <v>0.71298515058833445</v>
      </c>
      <c r="G33" s="89">
        <v>12.345599</v>
      </c>
      <c r="H33" s="89">
        <v>11.125514000000001</v>
      </c>
      <c r="I33" s="92">
        <f t="shared" si="3"/>
        <v>0.90117247449880733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113</v>
      </c>
      <c r="D34" s="91">
        <v>5.3631880000000001</v>
      </c>
      <c r="E34" s="88">
        <v>2.7579199999999999</v>
      </c>
      <c r="F34" s="92">
        <f t="shared" si="4"/>
        <v>0.51423146084008242</v>
      </c>
      <c r="G34" s="89">
        <v>3.9060739999999998</v>
      </c>
      <c r="H34" s="89">
        <v>3.0751279999999999</v>
      </c>
      <c r="I34" s="92">
        <f t="shared" si="3"/>
        <v>0.78726823915778354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56</v>
      </c>
      <c r="D35" s="91">
        <v>2.422256</v>
      </c>
      <c r="E35" s="88">
        <v>1.3087340000000001</v>
      </c>
      <c r="F35" s="92">
        <f t="shared" si="4"/>
        <v>0.54029549312706837</v>
      </c>
      <c r="G35" s="89">
        <v>2.8597830000000002</v>
      </c>
      <c r="H35" s="89">
        <v>2.5960359999999998</v>
      </c>
      <c r="I35" s="92">
        <f t="shared" si="3"/>
        <v>0.90777377164631012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63</v>
      </c>
      <c r="D36" s="91">
        <v>1.8684430000000001</v>
      </c>
      <c r="E36" s="88">
        <v>1.7280580000000001</v>
      </c>
      <c r="F36" s="92">
        <f t="shared" si="4"/>
        <v>0.92486524876595111</v>
      </c>
      <c r="G36" s="89">
        <v>4.1857220000000002</v>
      </c>
      <c r="H36" s="89">
        <v>3.9785599999999999</v>
      </c>
      <c r="I36" s="92">
        <f t="shared" si="3"/>
        <v>0.95050746322856594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61</v>
      </c>
      <c r="D37" s="91">
        <v>1.526157</v>
      </c>
      <c r="E37" s="88">
        <v>1.17242</v>
      </c>
      <c r="F37" s="92">
        <f t="shared" si="4"/>
        <v>0.7682171624544526</v>
      </c>
      <c r="G37" s="89">
        <v>12.095834</v>
      </c>
      <c r="H37" s="89">
        <v>11.93304</v>
      </c>
      <c r="I37" s="92">
        <f t="shared" si="3"/>
        <v>0.9865413166219047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6.2999100000000112</v>
      </c>
      <c r="E38" s="88">
        <v>1.6168059999999969</v>
      </c>
      <c r="F38" s="92">
        <f t="shared" si="4"/>
        <v>0.25663953929500483</v>
      </c>
      <c r="G38" s="89">
        <v>6.7724809999999707</v>
      </c>
      <c r="H38" s="89">
        <v>5.4669299999999907</v>
      </c>
      <c r="I38" s="92">
        <f t="shared" si="3"/>
        <v>0.80722707084745082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321.67491899999999</v>
      </c>
      <c r="E39" s="88">
        <f t="shared" si="5"/>
        <v>233.065451</v>
      </c>
      <c r="F39" s="92">
        <f t="shared" si="4"/>
        <v>0.72453721827159301</v>
      </c>
      <c r="G39" s="89">
        <f t="shared" ref="G39:H39" si="6">SUM(G28:G38)</f>
        <v>285.38331599999998</v>
      </c>
      <c r="H39" s="89">
        <f t="shared" si="6"/>
        <v>243.30540199999999</v>
      </c>
      <c r="I39" s="92">
        <f t="shared" si="3"/>
        <v>0.85255650333812794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48</v>
      </c>
      <c r="D44" s="91">
        <v>298.16966500000001</v>
      </c>
      <c r="E44" s="88">
        <v>169.68637000000001</v>
      </c>
      <c r="F44" s="92">
        <f t="shared" ref="F44:F55" si="7">+E44/D44</f>
        <v>0.56909333818381558</v>
      </c>
      <c r="G44" s="89">
        <v>88.597256000000002</v>
      </c>
      <c r="H44" s="89">
        <v>83.054541999999998</v>
      </c>
      <c r="I44" s="92">
        <f t="shared" ref="I44:I55" si="8">+H44/G44</f>
        <v>0.93743921369302896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53</v>
      </c>
      <c r="D45" s="91">
        <v>43.957782000000002</v>
      </c>
      <c r="E45" s="88">
        <v>33.400084</v>
      </c>
      <c r="F45" s="92">
        <f t="shared" si="7"/>
        <v>0.75982186726345746</v>
      </c>
      <c r="G45" s="89">
        <v>31.226949999999999</v>
      </c>
      <c r="H45" s="89">
        <v>26.862500000000001</v>
      </c>
      <c r="I45" s="92">
        <f t="shared" si="8"/>
        <v>0.86023450897381915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51</v>
      </c>
      <c r="D46" s="91">
        <v>43.462499999999999</v>
      </c>
      <c r="E46" s="88">
        <v>26.927087</v>
      </c>
      <c r="F46" s="92">
        <f t="shared" si="7"/>
        <v>0.61954758700028767</v>
      </c>
      <c r="G46" s="89">
        <v>23.426385</v>
      </c>
      <c r="H46" s="89">
        <v>22.096176</v>
      </c>
      <c r="I46" s="92">
        <f t="shared" si="8"/>
        <v>0.94321748746125367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60</v>
      </c>
      <c r="D47" s="91">
        <v>40.264339</v>
      </c>
      <c r="E47" s="88">
        <v>31.792684999999999</v>
      </c>
      <c r="F47" s="92">
        <f t="shared" si="7"/>
        <v>0.78959907922491912</v>
      </c>
      <c r="G47" s="89">
        <v>30.703696999999998</v>
      </c>
      <c r="H47" s="89">
        <v>29.092908999999999</v>
      </c>
      <c r="I47" s="92">
        <f t="shared" si="8"/>
        <v>0.94753765320182781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55</v>
      </c>
      <c r="D48" s="91">
        <v>28.833925000000001</v>
      </c>
      <c r="E48" s="88">
        <v>14.65263</v>
      </c>
      <c r="F48" s="92">
        <f t="shared" si="7"/>
        <v>0.50817327158893555</v>
      </c>
      <c r="G48" s="89">
        <v>37.464201000000003</v>
      </c>
      <c r="H48" s="89">
        <v>36.265127999999997</v>
      </c>
      <c r="I48" s="92">
        <f t="shared" si="8"/>
        <v>0.96799416595058296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49</v>
      </c>
      <c r="D49" s="91">
        <v>21.654966000000002</v>
      </c>
      <c r="E49" s="88">
        <v>15.564467</v>
      </c>
      <c r="F49" s="92">
        <f t="shared" si="7"/>
        <v>0.71874816150715726</v>
      </c>
      <c r="G49" s="89">
        <v>7.8538690000000004</v>
      </c>
      <c r="H49" s="89">
        <v>6.9775239999999998</v>
      </c>
      <c r="I49" s="92">
        <f t="shared" si="8"/>
        <v>0.88841868892898512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50</v>
      </c>
      <c r="D50" s="91">
        <v>15.023135</v>
      </c>
      <c r="E50" s="88">
        <v>11.461048999999999</v>
      </c>
      <c r="F50" s="92">
        <f t="shared" si="7"/>
        <v>0.76289329757071334</v>
      </c>
      <c r="G50" s="89">
        <v>1.9763809999999999</v>
      </c>
      <c r="H50" s="89">
        <v>1.974116</v>
      </c>
      <c r="I50" s="92">
        <f t="shared" si="8"/>
        <v>0.99885396591041908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63</v>
      </c>
      <c r="D51" s="91">
        <v>13.878254</v>
      </c>
      <c r="E51" s="88">
        <v>6.05342</v>
      </c>
      <c r="F51" s="92">
        <f t="shared" si="7"/>
        <v>0.43618022843507548</v>
      </c>
      <c r="G51" s="89">
        <v>2.9255460000000002</v>
      </c>
      <c r="H51" s="89">
        <v>2.923273</v>
      </c>
      <c r="I51" s="92">
        <f t="shared" si="8"/>
        <v>0.99922305101338338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62</v>
      </c>
      <c r="D52" s="91">
        <v>8.8842990000000004</v>
      </c>
      <c r="E52" s="88">
        <v>3.4206289999999999</v>
      </c>
      <c r="F52" s="92">
        <f t="shared" si="7"/>
        <v>0.38501957216883398</v>
      </c>
      <c r="G52" s="89">
        <v>6.690626</v>
      </c>
      <c r="H52" s="89">
        <v>6.5905570000000004</v>
      </c>
      <c r="I52" s="92">
        <f t="shared" si="8"/>
        <v>0.98504340251569888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77</v>
      </c>
      <c r="D53" s="91">
        <v>4.9874580000000002</v>
      </c>
      <c r="E53" s="88">
        <v>3.8465340000000001</v>
      </c>
      <c r="F53" s="92">
        <f t="shared" si="7"/>
        <v>0.77124138188231361</v>
      </c>
      <c r="G53" s="89">
        <v>6.6746309999999998</v>
      </c>
      <c r="H53" s="89">
        <v>6.6745299999999999</v>
      </c>
      <c r="I53" s="92">
        <f t="shared" si="8"/>
        <v>0.99998486807735143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6.4702609999999368</v>
      </c>
      <c r="E54" s="88">
        <v>5.1243450000000053</v>
      </c>
      <c r="F54" s="92">
        <f t="shared" si="7"/>
        <v>0.79198428007773647</v>
      </c>
      <c r="G54" s="89">
        <v>10.53530699999996</v>
      </c>
      <c r="H54" s="89">
        <v>10.513853000000012</v>
      </c>
      <c r="I54" s="92">
        <f t="shared" si="8"/>
        <v>0.9979636094135701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525.58658400000002</v>
      </c>
      <c r="E55" s="88">
        <f t="shared" si="9"/>
        <v>321.92930000000001</v>
      </c>
      <c r="F55" s="92">
        <f t="shared" si="7"/>
        <v>0.61251430268623452</v>
      </c>
      <c r="G55" s="89">
        <f t="shared" ref="G55:H55" si="10">SUM(G44:G54)</f>
        <v>248.074849</v>
      </c>
      <c r="H55" s="89">
        <f t="shared" si="10"/>
        <v>233.02510799999999</v>
      </c>
      <c r="I55" s="92">
        <f t="shared" si="8"/>
        <v>0.93933387015787317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64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49</v>
      </c>
      <c r="D60" s="91">
        <v>251.74724800000001</v>
      </c>
      <c r="E60" s="88">
        <v>108.44210200000001</v>
      </c>
      <c r="F60" s="92">
        <f t="shared" ref="F60:F71" si="11">+E60/D60</f>
        <v>0.43075784486827834</v>
      </c>
      <c r="G60" s="89">
        <v>302.511122</v>
      </c>
      <c r="H60" s="89">
        <v>187.007364</v>
      </c>
      <c r="I60" s="92">
        <f t="shared" ref="I60:I71" si="12">+H60/G60</f>
        <v>0.61818343326894276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48</v>
      </c>
      <c r="D61" s="91">
        <v>125.89798399999999</v>
      </c>
      <c r="E61" s="88">
        <v>72.921746999999996</v>
      </c>
      <c r="F61" s="92">
        <f t="shared" si="11"/>
        <v>0.57921298406176225</v>
      </c>
      <c r="G61" s="89">
        <v>127.856359</v>
      </c>
      <c r="H61" s="89">
        <v>95.596812</v>
      </c>
      <c r="I61" s="92">
        <f t="shared" si="12"/>
        <v>0.74768914700597722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65</v>
      </c>
      <c r="D62" s="91">
        <v>84.563389999999998</v>
      </c>
      <c r="E62" s="88">
        <v>51.850330999999997</v>
      </c>
      <c r="F62" s="92">
        <f t="shared" si="11"/>
        <v>0.61315341071354867</v>
      </c>
      <c r="G62" s="89">
        <v>109.158252</v>
      </c>
      <c r="H62" s="89">
        <v>98.919636999999994</v>
      </c>
      <c r="I62" s="92">
        <f t="shared" si="12"/>
        <v>0.90620393041837999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53</v>
      </c>
      <c r="D63" s="91">
        <v>67.607246000000004</v>
      </c>
      <c r="E63" s="88">
        <v>39.657682000000001</v>
      </c>
      <c r="F63" s="92">
        <f t="shared" si="11"/>
        <v>0.5865892244745482</v>
      </c>
      <c r="G63" s="89">
        <v>28.381796999999999</v>
      </c>
      <c r="H63" s="89">
        <v>17.832682999999999</v>
      </c>
      <c r="I63" s="92">
        <f t="shared" si="12"/>
        <v>0.62831409159892171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63</v>
      </c>
      <c r="D64" s="91">
        <v>52.756906999999998</v>
      </c>
      <c r="E64" s="88">
        <v>37.244149999999998</v>
      </c>
      <c r="F64" s="92">
        <f t="shared" si="11"/>
        <v>0.70595779999005626</v>
      </c>
      <c r="G64" s="89">
        <v>61.994660000000003</v>
      </c>
      <c r="H64" s="89">
        <v>37.504897999999997</v>
      </c>
      <c r="I64" s="92">
        <f t="shared" si="12"/>
        <v>0.60496981514214276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60</v>
      </c>
      <c r="D65" s="91">
        <v>26.437836000000001</v>
      </c>
      <c r="E65" s="88">
        <v>18.618258000000001</v>
      </c>
      <c r="F65" s="92">
        <f t="shared" si="11"/>
        <v>0.70422775903443835</v>
      </c>
      <c r="G65" s="89">
        <v>37.025951999999997</v>
      </c>
      <c r="H65" s="89">
        <v>27.172298000000001</v>
      </c>
      <c r="I65" s="92">
        <f t="shared" si="12"/>
        <v>0.73387169086158821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62</v>
      </c>
      <c r="D66" s="91">
        <v>20.727561000000001</v>
      </c>
      <c r="E66" s="88">
        <v>12.787856</v>
      </c>
      <c r="F66" s="92">
        <f t="shared" si="11"/>
        <v>0.61694938444518377</v>
      </c>
      <c r="G66" s="89">
        <v>12.153397999999999</v>
      </c>
      <c r="H66" s="89">
        <v>10.997582</v>
      </c>
      <c r="I66" s="92">
        <f t="shared" si="12"/>
        <v>0.9048977084433506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51</v>
      </c>
      <c r="D67" s="91">
        <v>15.097208</v>
      </c>
      <c r="E67" s="88">
        <v>8.2576040000000006</v>
      </c>
      <c r="F67" s="92">
        <f t="shared" si="11"/>
        <v>0.54696232574923787</v>
      </c>
      <c r="G67" s="89">
        <v>8.6261580000000002</v>
      </c>
      <c r="H67" s="89">
        <v>6.2543139999999999</v>
      </c>
      <c r="I67" s="92">
        <f t="shared" si="12"/>
        <v>0.72504051050305363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56</v>
      </c>
      <c r="D68" s="91">
        <v>10.555828999999999</v>
      </c>
      <c r="E68" s="88">
        <v>9.0972259999999991</v>
      </c>
      <c r="F68" s="92">
        <f t="shared" si="11"/>
        <v>0.86182013748043851</v>
      </c>
      <c r="G68" s="89">
        <v>10.806184999999999</v>
      </c>
      <c r="H68" s="89">
        <v>6.7738399999999999</v>
      </c>
      <c r="I68" s="92">
        <f t="shared" si="12"/>
        <v>0.62684842060357104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111</v>
      </c>
      <c r="D69" s="91">
        <v>9.9222699999999993</v>
      </c>
      <c r="E69" s="88">
        <v>6.6841460000000001</v>
      </c>
      <c r="F69" s="92">
        <f t="shared" si="11"/>
        <v>0.67365088835518494</v>
      </c>
      <c r="G69" s="89">
        <v>5.1333399999999996</v>
      </c>
      <c r="H69" s="89">
        <v>4.7165929999999996</v>
      </c>
      <c r="I69" s="92">
        <f t="shared" si="12"/>
        <v>0.91881562491477287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14.324127999999973</v>
      </c>
      <c r="E70" s="88">
        <v>10.163358000000017</v>
      </c>
      <c r="F70" s="92">
        <f t="shared" si="11"/>
        <v>0.70952716982143937</v>
      </c>
      <c r="G70" s="89">
        <v>12.741702000000032</v>
      </c>
      <c r="H70" s="89">
        <v>8.8058129999999437</v>
      </c>
      <c r="I70" s="92">
        <f t="shared" si="12"/>
        <v>0.69110178530308752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679.637607</v>
      </c>
      <c r="E71" s="88">
        <f t="shared" si="13"/>
        <v>375.72446000000002</v>
      </c>
      <c r="F71" s="92">
        <f t="shared" si="11"/>
        <v>0.55283059108293287</v>
      </c>
      <c r="G71" s="89">
        <f t="shared" ref="G71:H71" si="14">SUM(G60:G70)</f>
        <v>716.38892499999997</v>
      </c>
      <c r="H71" s="89">
        <f t="shared" si="14"/>
        <v>501.58183400000001</v>
      </c>
      <c r="I71" s="92">
        <f t="shared" si="12"/>
        <v>0.70015297067860172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101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27"/>
      <c r="C75" s="49" t="s">
        <v>67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27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27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68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69</v>
      </c>
      <c r="D80" s="91">
        <v>271.93137899999999</v>
      </c>
      <c r="E80" s="88">
        <v>195.067611</v>
      </c>
      <c r="F80" s="92">
        <f t="shared" ref="F80:F87" si="15">+E80/D80</f>
        <v>0.71734130763923354</v>
      </c>
      <c r="G80" s="89">
        <v>34.202582</v>
      </c>
      <c r="H80" s="89">
        <v>29.201364000000002</v>
      </c>
      <c r="I80" s="92">
        <f t="shared" ref="I80:I87" si="16">+H80/G80</f>
        <v>0.85377659499507963</v>
      </c>
      <c r="J80" s="100">
        <f>+D80/$D$87</f>
        <v>0.84536083772201109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73</v>
      </c>
      <c r="D81" s="91">
        <v>24.020962000000001</v>
      </c>
      <c r="E81" s="88">
        <v>18.555703000000001</v>
      </c>
      <c r="F81" s="92">
        <f t="shared" si="15"/>
        <v>0.77247959511363451</v>
      </c>
      <c r="G81" s="89">
        <v>219.04471699999999</v>
      </c>
      <c r="H81" s="89">
        <v>184.61063300000001</v>
      </c>
      <c r="I81" s="92">
        <f t="shared" si="16"/>
        <v>0.84279883819339052</v>
      </c>
      <c r="J81" s="100">
        <f t="shared" ref="J81:J86" si="17">+D81/$D$87</f>
        <v>7.467465003076601E-2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70</v>
      </c>
      <c r="D82" s="91">
        <v>18.915534999999998</v>
      </c>
      <c r="E82" s="88">
        <v>15.763608</v>
      </c>
      <c r="F82" s="92">
        <f t="shared" si="15"/>
        <v>0.8333683398328412</v>
      </c>
      <c r="G82" s="89">
        <v>22.911306</v>
      </c>
      <c r="H82" s="89">
        <v>21.622019999999999</v>
      </c>
      <c r="I82" s="92">
        <f t="shared" si="16"/>
        <v>0.94372708391219595</v>
      </c>
      <c r="J82" s="100">
        <f t="shared" si="17"/>
        <v>5.8803263427572361E-2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72</v>
      </c>
      <c r="D83" s="91">
        <v>6.0517469999999998</v>
      </c>
      <c r="E83" s="88">
        <v>3.3065769999999999</v>
      </c>
      <c r="F83" s="92">
        <f t="shared" si="15"/>
        <v>0.54638387890306717</v>
      </c>
      <c r="G83" s="89">
        <v>7.8294410000000001</v>
      </c>
      <c r="H83" s="89">
        <v>6.8153129999999997</v>
      </c>
      <c r="I83" s="92">
        <f t="shared" si="16"/>
        <v>0.87047248967071844</v>
      </c>
      <c r="J83" s="100">
        <f t="shared" si="17"/>
        <v>1.8813238591349427E-2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71</v>
      </c>
      <c r="D84" s="91">
        <v>0.75529599999999997</v>
      </c>
      <c r="E84" s="88">
        <v>0.37195299999999998</v>
      </c>
      <c r="F84" s="92">
        <f t="shared" si="15"/>
        <v>0.49245990975723425</v>
      </c>
      <c r="G84" s="89">
        <v>1.39527</v>
      </c>
      <c r="H84" s="89">
        <v>1.0560719999999999</v>
      </c>
      <c r="I84" s="92">
        <f t="shared" si="16"/>
        <v>0.75689436453159598</v>
      </c>
      <c r="J84" s="100">
        <f t="shared" si="17"/>
        <v>2.3480102283013247E-3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 t="shared" ref="D87:E87" si="18">SUM(D80:D86)</f>
        <v>321.67491899999993</v>
      </c>
      <c r="E87" s="88">
        <f t="shared" si="18"/>
        <v>233.06545199999999</v>
      </c>
      <c r="F87" s="92">
        <f t="shared" si="15"/>
        <v>0.72453722138032173</v>
      </c>
      <c r="G87" s="91">
        <f t="shared" ref="G87" si="19">SUM(G80:G86)</f>
        <v>285.38331599999998</v>
      </c>
      <c r="H87" s="88">
        <f t="shared" ref="H87" si="20">SUM(H80:H86)</f>
        <v>243.30540200000002</v>
      </c>
      <c r="I87" s="92">
        <f t="shared" si="16"/>
        <v>0.85255650333812794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68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72</v>
      </c>
      <c r="D92" s="91">
        <v>342.88912900000003</v>
      </c>
      <c r="E92" s="88">
        <v>236.325883</v>
      </c>
      <c r="F92" s="92">
        <f t="shared" ref="F92:F99" si="21">+E92/D92</f>
        <v>0.68921952611685156</v>
      </c>
      <c r="G92" s="89">
        <v>154.107179</v>
      </c>
      <c r="H92" s="89">
        <v>145.48673500000001</v>
      </c>
      <c r="I92" s="92">
        <f t="shared" ref="I92:I99" si="22">+H92/G92</f>
        <v>0.94406202192566258</v>
      </c>
      <c r="J92" s="100">
        <f>D92/$D$99</f>
        <v>0.65239322965671431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69</v>
      </c>
      <c r="D93" s="91">
        <v>156.37737000000001</v>
      </c>
      <c r="E93" s="88">
        <v>72.808132999999998</v>
      </c>
      <c r="F93" s="92">
        <f t="shared" si="21"/>
        <v>0.46559251508066668</v>
      </c>
      <c r="G93" s="89">
        <v>5.4696059999999997</v>
      </c>
      <c r="H93" s="89">
        <v>1.07118</v>
      </c>
      <c r="I93" s="92">
        <f t="shared" si="22"/>
        <v>0.19584225993609047</v>
      </c>
      <c r="J93" s="100">
        <f t="shared" ref="J93:J98" si="23">D93/$D$99</f>
        <v>0.29752922688757211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73</v>
      </c>
      <c r="D94" s="91">
        <v>15.858228</v>
      </c>
      <c r="E94" s="88">
        <v>6.0588249999999997</v>
      </c>
      <c r="F94" s="92">
        <f t="shared" si="21"/>
        <v>0.38206191763669933</v>
      </c>
      <c r="G94" s="89">
        <v>80.320813000000001</v>
      </c>
      <c r="H94" s="89">
        <v>78.894746999999995</v>
      </c>
      <c r="I94" s="92">
        <f t="shared" si="22"/>
        <v>0.98224537393564471</v>
      </c>
      <c r="J94" s="100">
        <f t="shared" si="23"/>
        <v>3.0172436821560872E-2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70</v>
      </c>
      <c r="D95" s="91">
        <v>9.8746989999999997</v>
      </c>
      <c r="E95" s="88">
        <v>6.6172190000000004</v>
      </c>
      <c r="F95" s="92">
        <f t="shared" si="21"/>
        <v>0.67011855247435903</v>
      </c>
      <c r="G95" s="89">
        <v>7.5869080000000002</v>
      </c>
      <c r="H95" s="89">
        <v>7.4892630000000002</v>
      </c>
      <c r="I95" s="92">
        <f t="shared" si="22"/>
        <v>0.98712980307656295</v>
      </c>
      <c r="J95" s="100">
        <f t="shared" si="23"/>
        <v>1.8787958636326221E-2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 t="s">
        <v>71</v>
      </c>
      <c r="D96" s="91">
        <v>0.58715799999999996</v>
      </c>
      <c r="E96" s="88">
        <v>0.119239</v>
      </c>
      <c r="F96" s="92">
        <f t="shared" si="21"/>
        <v>0.20307821744743323</v>
      </c>
      <c r="G96" s="89">
        <v>0.59034299999999995</v>
      </c>
      <c r="H96" s="89">
        <v>8.3183999999999994E-2</v>
      </c>
      <c r="I96" s="92">
        <f t="shared" si="22"/>
        <v>0.1409079128574405</v>
      </c>
      <c r="J96" s="100">
        <f t="shared" si="23"/>
        <v>1.1171479978263673E-3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6"/>
      <c r="H97" s="87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6"/>
      <c r="H98" s="87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 t="shared" ref="D99:E99" si="24">SUM(D92:D98)</f>
        <v>525.58658400000013</v>
      </c>
      <c r="E99" s="88">
        <f t="shared" si="24"/>
        <v>321.92929899999996</v>
      </c>
      <c r="F99" s="92">
        <f t="shared" si="21"/>
        <v>0.61251430078359814</v>
      </c>
      <c r="G99" s="91">
        <f t="shared" ref="G99:H99" si="25">SUM(G92:G98)</f>
        <v>248.074849</v>
      </c>
      <c r="H99" s="88">
        <f t="shared" si="25"/>
        <v>233.02510899999999</v>
      </c>
      <c r="I99" s="92">
        <f t="shared" si="22"/>
        <v>0.93933387418891456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64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68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69</v>
      </c>
      <c r="D104" s="91">
        <v>246.83605800000001</v>
      </c>
      <c r="E104" s="88">
        <v>106.50736999999999</v>
      </c>
      <c r="F104" s="92">
        <f t="shared" ref="F104:F111" si="26">+E104/D104</f>
        <v>0.43149032140190796</v>
      </c>
      <c r="G104" s="89">
        <v>75.335172</v>
      </c>
      <c r="H104" s="89">
        <v>42.244709</v>
      </c>
      <c r="I104" s="92">
        <f t="shared" ref="I104:I111" si="27">+H104/G104</f>
        <v>0.5607567870157647</v>
      </c>
      <c r="J104" s="100">
        <f>D104/$D$111</f>
        <v>0.36318775691292787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73</v>
      </c>
      <c r="D105" s="91">
        <v>225.02937399999999</v>
      </c>
      <c r="E105" s="88">
        <v>129.599976</v>
      </c>
      <c r="F105" s="92">
        <f t="shared" si="26"/>
        <v>0.57592470572308485</v>
      </c>
      <c r="G105" s="89">
        <v>451.34131000000002</v>
      </c>
      <c r="H105" s="89">
        <v>312.67056000000002</v>
      </c>
      <c r="I105" s="92">
        <f t="shared" si="27"/>
        <v>0.69275856889767085</v>
      </c>
      <c r="J105" s="100">
        <f t="shared" ref="J105:J110" si="28">D105/$D$111</f>
        <v>0.33110200448339816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72</v>
      </c>
      <c r="D106" s="91">
        <v>187.091745</v>
      </c>
      <c r="E106" s="88">
        <v>126.36255300000001</v>
      </c>
      <c r="F106" s="92">
        <f t="shared" si="26"/>
        <v>0.67540421411965557</v>
      </c>
      <c r="G106" s="89">
        <v>173.290569</v>
      </c>
      <c r="H106" s="89">
        <v>134.48465999999999</v>
      </c>
      <c r="I106" s="92">
        <f t="shared" si="27"/>
        <v>0.77606450700730278</v>
      </c>
      <c r="J106" s="100">
        <f t="shared" si="28"/>
        <v>0.2752816251970589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71</v>
      </c>
      <c r="D107" s="91">
        <v>17.046620000000001</v>
      </c>
      <c r="E107" s="88">
        <v>11.646053</v>
      </c>
      <c r="F107" s="92">
        <f t="shared" si="26"/>
        <v>0.68318839746530391</v>
      </c>
      <c r="G107" s="89">
        <v>12.945451</v>
      </c>
      <c r="H107" s="89">
        <v>9.692323</v>
      </c>
      <c r="I107" s="92">
        <f t="shared" si="27"/>
        <v>0.74870493117621006</v>
      </c>
      <c r="J107" s="100">
        <f t="shared" si="28"/>
        <v>2.5081925756353856E-2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70</v>
      </c>
      <c r="D108" s="91">
        <v>3.63381</v>
      </c>
      <c r="E108" s="88">
        <v>1.608508</v>
      </c>
      <c r="F108" s="92">
        <f t="shared" si="26"/>
        <v>0.44265055134968534</v>
      </c>
      <c r="G108" s="89">
        <v>3.476423</v>
      </c>
      <c r="H108" s="89">
        <v>2.4895830000000001</v>
      </c>
      <c r="I108" s="92">
        <f t="shared" si="27"/>
        <v>0.71613350849421953</v>
      </c>
      <c r="J108" s="100">
        <f t="shared" si="28"/>
        <v>5.3466876502612365E-3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 t="shared" ref="D111:E111" si="29">SUM(D104:D110)</f>
        <v>679.637607</v>
      </c>
      <c r="E111" s="88">
        <f t="shared" si="29"/>
        <v>375.72445999999997</v>
      </c>
      <c r="F111" s="92">
        <f t="shared" si="26"/>
        <v>0.55283059108293275</v>
      </c>
      <c r="G111" s="91">
        <f t="shared" ref="G111:H111" si="30">SUM(G104:G110)</f>
        <v>716.38892500000009</v>
      </c>
      <c r="H111" s="88">
        <f t="shared" si="30"/>
        <v>501.58183500000001</v>
      </c>
      <c r="I111" s="92">
        <f t="shared" si="27"/>
        <v>0.70015297207449145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8"/>
  <sheetViews>
    <sheetView tabSelected="1" topLeftCell="D1" zoomScale="85" zoomScaleNormal="85" workbookViewId="0">
      <selection activeCell="K20" sqref="K20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3.7109375" style="21" customWidth="1"/>
    <col min="6" max="6" width="10.7109375" style="21" bestFit="1" customWidth="1"/>
    <col min="7" max="7" width="13.28515625" style="21" customWidth="1"/>
    <col min="8" max="8" width="15.42578125" style="21" customWidth="1"/>
    <col min="9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114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13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23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24</v>
      </c>
      <c r="H14" s="133" t="s">
        <v>36</v>
      </c>
      <c r="I14" s="133" t="s">
        <v>19</v>
      </c>
      <c r="J14" s="133" t="s">
        <v>24</v>
      </c>
      <c r="K14" s="133" t="s">
        <v>36</v>
      </c>
      <c r="L14" s="133" t="s">
        <v>19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94.554073000000002</v>
      </c>
      <c r="H15" s="134">
        <f>+E39</f>
        <v>36.927754999999998</v>
      </c>
      <c r="I15" s="135">
        <f>+H15/G15</f>
        <v>0.39054642310331777</v>
      </c>
      <c r="J15" s="134">
        <f t="shared" ref="J15:K15" si="0">+G39</f>
        <v>115.13058700000001</v>
      </c>
      <c r="K15" s="134">
        <f t="shared" si="0"/>
        <v>95.042914999999994</v>
      </c>
      <c r="L15" s="135">
        <f t="shared" ref="L15:L18" si="1">+K15/J15</f>
        <v>0.82552271708646796</v>
      </c>
      <c r="M15" s="84"/>
      <c r="N15" s="47"/>
      <c r="O15" s="48">
        <f>(I15-L15)*100</f>
        <v>-43.49762939831502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446.491401</v>
      </c>
      <c r="H16" s="134">
        <f>E55</f>
        <v>244.41260800000001</v>
      </c>
      <c r="I16" s="135">
        <f t="shared" ref="I16:I18" si="2">+H16/G16</f>
        <v>0.54740720079399696</v>
      </c>
      <c r="J16" s="134">
        <f>G55</f>
        <v>364.184259</v>
      </c>
      <c r="K16" s="134">
        <f>H55</f>
        <v>284.27994699999999</v>
      </c>
      <c r="L16" s="135">
        <f t="shared" si="1"/>
        <v>0.78059372412358985</v>
      </c>
      <c r="M16" s="84"/>
      <c r="N16" s="47"/>
      <c r="O16" s="48">
        <f>(I16-L16)*100</f>
        <v>-23.318652332959289</v>
      </c>
      <c r="P16" s="28"/>
    </row>
    <row r="17" spans="2:16" ht="12" customHeight="1">
      <c r="B17" s="27"/>
      <c r="D17" s="47"/>
      <c r="E17" s="183" t="s">
        <v>39</v>
      </c>
      <c r="F17" s="183"/>
      <c r="G17" s="91">
        <f>D71</f>
        <v>422.48032499999999</v>
      </c>
      <c r="H17" s="91">
        <f>E71</f>
        <v>221.912612</v>
      </c>
      <c r="I17" s="135">
        <f t="shared" si="2"/>
        <v>0.52526141187758268</v>
      </c>
      <c r="J17" s="91">
        <f>G71</f>
        <v>270.26378</v>
      </c>
      <c r="K17" s="91">
        <f>H71</f>
        <v>175.03479100000001</v>
      </c>
      <c r="L17" s="135">
        <f t="shared" si="1"/>
        <v>0.64764427922972145</v>
      </c>
      <c r="M17" s="84"/>
      <c r="N17" s="47"/>
      <c r="O17" s="48">
        <f>(I17-L17)*100</f>
        <v>-12.238286735213876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963.52579900000001</v>
      </c>
      <c r="H18" s="136">
        <f>SUM(H15:H17)</f>
        <v>503.25297499999999</v>
      </c>
      <c r="I18" s="135">
        <f t="shared" si="2"/>
        <v>0.52230358078870698</v>
      </c>
      <c r="J18" s="136">
        <f>SUM(J15:J17)</f>
        <v>749.57862599999999</v>
      </c>
      <c r="K18" s="136">
        <f>SUM(K15:K17)</f>
        <v>554.35765300000003</v>
      </c>
      <c r="L18" s="135">
        <f t="shared" si="1"/>
        <v>0.73955904527085603</v>
      </c>
      <c r="M18" s="85"/>
      <c r="N18" s="49"/>
      <c r="O18" s="48">
        <f>(I18-L18)*100</f>
        <v>-21.725546448214907</v>
      </c>
      <c r="P18" s="28"/>
    </row>
    <row r="19" spans="2:16" ht="12" customHeight="1">
      <c r="B19" s="27"/>
      <c r="E19" s="83" t="s">
        <v>75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C22" s="49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76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54</v>
      </c>
      <c r="D28" s="91">
        <v>25.596363</v>
      </c>
      <c r="E28" s="88">
        <v>6.1534950000000004</v>
      </c>
      <c r="F28" s="92">
        <f>+E28/D28</f>
        <v>0.24040505285848621</v>
      </c>
      <c r="G28" s="89">
        <v>47.908895999999999</v>
      </c>
      <c r="H28" s="89">
        <v>38.437269999999998</v>
      </c>
      <c r="I28" s="92">
        <f t="shared" ref="I28:I39" si="3">+H28/G28</f>
        <v>0.80229922225717742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53</v>
      </c>
      <c r="D29" s="91">
        <v>25.532482000000002</v>
      </c>
      <c r="E29" s="88">
        <v>12.234963</v>
      </c>
      <c r="F29" s="92">
        <f t="shared" ref="F29:F39" si="4">+E29/D29</f>
        <v>0.47919207384538642</v>
      </c>
      <c r="G29" s="89">
        <v>12.036415</v>
      </c>
      <c r="H29" s="89">
        <v>11.087926</v>
      </c>
      <c r="I29" s="92">
        <f t="shared" si="3"/>
        <v>0.92119838008244148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56</v>
      </c>
      <c r="D30" s="91">
        <v>10.095202</v>
      </c>
      <c r="E30" s="88">
        <v>2.9904359999999999</v>
      </c>
      <c r="F30" s="92">
        <f t="shared" si="4"/>
        <v>0.29622349310098001</v>
      </c>
      <c r="G30" s="89">
        <v>8.8226940000000003</v>
      </c>
      <c r="H30" s="89">
        <v>2.7176740000000001</v>
      </c>
      <c r="I30" s="92">
        <f t="shared" si="3"/>
        <v>0.30803221782371687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48</v>
      </c>
      <c r="D31" s="91">
        <v>9.4153009999999995</v>
      </c>
      <c r="E31" s="88">
        <v>4.9705490000000001</v>
      </c>
      <c r="F31" s="92">
        <f t="shared" si="4"/>
        <v>0.52792247427883621</v>
      </c>
      <c r="G31" s="89">
        <v>8.8577089999999998</v>
      </c>
      <c r="H31" s="89">
        <v>7.7389749999999999</v>
      </c>
      <c r="I31" s="92">
        <f t="shared" si="3"/>
        <v>0.87369939563379195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51</v>
      </c>
      <c r="D32" s="91">
        <v>7.2006240000000004</v>
      </c>
      <c r="E32" s="88">
        <v>1.7904949999999999</v>
      </c>
      <c r="F32" s="92">
        <f t="shared" si="4"/>
        <v>0.24865831072418165</v>
      </c>
      <c r="G32" s="89">
        <v>1.466253</v>
      </c>
      <c r="H32" s="89">
        <v>1.4444269999999999</v>
      </c>
      <c r="I32" s="92">
        <f t="shared" si="3"/>
        <v>0.98511443795852416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50</v>
      </c>
      <c r="D33" s="91">
        <v>4.5750039999999998</v>
      </c>
      <c r="E33" s="88">
        <v>4.1360989999999997</v>
      </c>
      <c r="F33" s="92">
        <f t="shared" si="4"/>
        <v>0.90406456475229313</v>
      </c>
      <c r="G33" s="89">
        <v>6.7275000000000001E-2</v>
      </c>
      <c r="H33" s="89">
        <v>0</v>
      </c>
      <c r="I33" s="92">
        <f t="shared" si="3"/>
        <v>0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49</v>
      </c>
      <c r="D34" s="91">
        <v>4.3380280000000004</v>
      </c>
      <c r="E34" s="88">
        <v>2.5701200000000002</v>
      </c>
      <c r="F34" s="92">
        <f t="shared" si="4"/>
        <v>0.59246275035569151</v>
      </c>
      <c r="G34" s="89">
        <v>19.019822999999999</v>
      </c>
      <c r="H34" s="89">
        <v>18.632815000000001</v>
      </c>
      <c r="I34" s="92">
        <f t="shared" si="3"/>
        <v>0.97965238688078238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60</v>
      </c>
      <c r="D35" s="91">
        <v>2.2186219999999999</v>
      </c>
      <c r="E35" s="88">
        <v>0.45864899999999997</v>
      </c>
      <c r="F35" s="92">
        <f t="shared" si="4"/>
        <v>0.20672696836144236</v>
      </c>
      <c r="G35" s="89">
        <v>5.060905</v>
      </c>
      <c r="H35" s="89">
        <v>4.5698590000000001</v>
      </c>
      <c r="I35" s="92">
        <f t="shared" si="3"/>
        <v>0.90297268966716426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113</v>
      </c>
      <c r="D36" s="91">
        <v>1.9921249999999999</v>
      </c>
      <c r="E36" s="88">
        <v>0.17281099999999999</v>
      </c>
      <c r="F36" s="92">
        <f t="shared" si="4"/>
        <v>8.6747066574637641E-2</v>
      </c>
      <c r="G36" s="89">
        <v>4.6990809999999996</v>
      </c>
      <c r="H36" s="89">
        <v>4.4183789999999998</v>
      </c>
      <c r="I36" s="92">
        <f t="shared" si="3"/>
        <v>0.94026449001411128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61</v>
      </c>
      <c r="D37" s="91">
        <v>0.96448299999999998</v>
      </c>
      <c r="E37" s="88">
        <v>0.44861000000000001</v>
      </c>
      <c r="F37" s="92">
        <f t="shared" si="4"/>
        <v>0.46513002302788126</v>
      </c>
      <c r="G37" s="89">
        <v>3.5048889999999999</v>
      </c>
      <c r="H37" s="89">
        <v>3.4366289999999999</v>
      </c>
      <c r="I37" s="92">
        <f t="shared" si="3"/>
        <v>0.98052434756136353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2.6258390000000134</v>
      </c>
      <c r="E38" s="88">
        <v>1.0015279999999862</v>
      </c>
      <c r="F38" s="92">
        <f t="shared" si="4"/>
        <v>0.38141256946826563</v>
      </c>
      <c r="G38" s="89">
        <v>3.6866469999999936</v>
      </c>
      <c r="H38" s="89">
        <v>2.5589610000000107</v>
      </c>
      <c r="I38" s="92">
        <f t="shared" si="3"/>
        <v>0.69411608976937988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94.554073000000002</v>
      </c>
      <c r="E39" s="88">
        <f t="shared" si="5"/>
        <v>36.927754999999998</v>
      </c>
      <c r="F39" s="92">
        <f t="shared" si="4"/>
        <v>0.39054642310331777</v>
      </c>
      <c r="G39" s="89">
        <f t="shared" ref="G39:H39" si="6">SUM(G28:G38)</f>
        <v>115.13058700000001</v>
      </c>
      <c r="H39" s="89">
        <f t="shared" si="6"/>
        <v>95.042914999999994</v>
      </c>
      <c r="I39" s="92">
        <f t="shared" si="3"/>
        <v>0.82552271708646796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48</v>
      </c>
      <c r="D44" s="91">
        <v>158.78845799999999</v>
      </c>
      <c r="E44" s="88">
        <v>106.556043</v>
      </c>
      <c r="F44" s="92">
        <f t="shared" ref="F44:F55" si="7">+E44/D44</f>
        <v>0.6710566016076559</v>
      </c>
      <c r="G44" s="89">
        <v>132.32343700000001</v>
      </c>
      <c r="H44" s="89">
        <v>104.113502</v>
      </c>
      <c r="I44" s="92">
        <f t="shared" ref="I44:I55" si="8">+H44/G44</f>
        <v>0.7868107446453344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60</v>
      </c>
      <c r="D45" s="91">
        <v>80.397261</v>
      </c>
      <c r="E45" s="88">
        <v>59.004511000000001</v>
      </c>
      <c r="F45" s="92">
        <f t="shared" si="7"/>
        <v>0.73391195503538365</v>
      </c>
      <c r="G45" s="89">
        <v>36.936543</v>
      </c>
      <c r="H45" s="89">
        <v>34.182960999999999</v>
      </c>
      <c r="I45" s="92">
        <f t="shared" si="8"/>
        <v>0.92545100931616686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53</v>
      </c>
      <c r="D46" s="91">
        <v>78.693439999999995</v>
      </c>
      <c r="E46" s="88">
        <v>22.765822</v>
      </c>
      <c r="F46" s="92">
        <f t="shared" si="7"/>
        <v>0.28929758312764065</v>
      </c>
      <c r="G46" s="89">
        <v>40.756847999999998</v>
      </c>
      <c r="H46" s="89">
        <v>35.017667000000003</v>
      </c>
      <c r="I46" s="92">
        <f t="shared" si="8"/>
        <v>0.85918486630762037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55</v>
      </c>
      <c r="D47" s="91">
        <v>52.343530000000001</v>
      </c>
      <c r="E47" s="88">
        <v>22.269044000000001</v>
      </c>
      <c r="F47" s="92">
        <f t="shared" si="7"/>
        <v>0.42544024065629504</v>
      </c>
      <c r="G47" s="89">
        <v>94.401426999999998</v>
      </c>
      <c r="H47" s="89">
        <v>74.656266000000002</v>
      </c>
      <c r="I47" s="92">
        <f t="shared" si="8"/>
        <v>0.79083832069614801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51</v>
      </c>
      <c r="D48" s="91">
        <v>20.442793000000002</v>
      </c>
      <c r="E48" s="88">
        <v>4.6392129999999998</v>
      </c>
      <c r="F48" s="92">
        <f t="shared" si="7"/>
        <v>0.22693635845160684</v>
      </c>
      <c r="G48" s="89">
        <v>10.118888</v>
      </c>
      <c r="H48" s="89">
        <v>8.3008539999999993</v>
      </c>
      <c r="I48" s="92">
        <f t="shared" si="8"/>
        <v>0.82033262943517105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49</v>
      </c>
      <c r="D49" s="91">
        <v>15.626612</v>
      </c>
      <c r="E49" s="88">
        <v>6.6016550000000001</v>
      </c>
      <c r="F49" s="92">
        <f t="shared" si="7"/>
        <v>0.42246233540578088</v>
      </c>
      <c r="G49" s="89">
        <v>35.604899000000003</v>
      </c>
      <c r="H49" s="89">
        <v>16.787818999999999</v>
      </c>
      <c r="I49" s="92">
        <f t="shared" si="8"/>
        <v>0.47150306478892123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63</v>
      </c>
      <c r="D50" s="91">
        <v>12.427218</v>
      </c>
      <c r="E50" s="88">
        <v>6.3005040000000001</v>
      </c>
      <c r="F50" s="92">
        <f t="shared" si="7"/>
        <v>0.50699231316292992</v>
      </c>
      <c r="G50" s="89">
        <v>0.23688999999999999</v>
      </c>
      <c r="H50" s="89">
        <v>8.4347000000000005E-2</v>
      </c>
      <c r="I50" s="92">
        <f t="shared" si="8"/>
        <v>0.35605977457891852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56</v>
      </c>
      <c r="D51" s="91">
        <v>6.5416949999999998</v>
      </c>
      <c r="E51" s="88">
        <v>3.4419740000000001</v>
      </c>
      <c r="F51" s="92">
        <f t="shared" si="7"/>
        <v>0.52615935166650241</v>
      </c>
      <c r="G51" s="89">
        <v>3.1505800000000002</v>
      </c>
      <c r="H51" s="89">
        <v>2.9296720000000001</v>
      </c>
      <c r="I51" s="92">
        <f t="shared" si="8"/>
        <v>0.92988338655104774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65</v>
      </c>
      <c r="D52" s="91">
        <v>6.4714539999999996</v>
      </c>
      <c r="E52" s="88">
        <v>4.8091999999999997</v>
      </c>
      <c r="F52" s="92">
        <f t="shared" si="7"/>
        <v>0.74314056779202942</v>
      </c>
      <c r="G52" s="89">
        <v>2.2399789999999999</v>
      </c>
      <c r="H52" s="89">
        <v>0.87991900000000001</v>
      </c>
      <c r="I52" s="92">
        <f t="shared" si="8"/>
        <v>0.39282466487409035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66</v>
      </c>
      <c r="D53" s="91">
        <v>4.6051299999999999</v>
      </c>
      <c r="E53" s="88">
        <v>1.3009040000000001</v>
      </c>
      <c r="F53" s="92">
        <f t="shared" si="7"/>
        <v>0.282490179430331</v>
      </c>
      <c r="G53" s="89">
        <v>0</v>
      </c>
      <c r="H53" s="89">
        <v>0</v>
      </c>
      <c r="I53" s="92" t="e">
        <f t="shared" si="8"/>
        <v>#DIV/0!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10.153810000000021</v>
      </c>
      <c r="E54" s="88">
        <v>6.7237380000000257</v>
      </c>
      <c r="F54" s="92">
        <f t="shared" si="7"/>
        <v>0.66218867597483222</v>
      </c>
      <c r="G54" s="89">
        <v>8.4147679999999809</v>
      </c>
      <c r="H54" s="89">
        <v>7.326940000000036</v>
      </c>
      <c r="I54" s="92">
        <f t="shared" si="8"/>
        <v>0.87072394628111582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446.491401</v>
      </c>
      <c r="E55" s="88">
        <f t="shared" si="9"/>
        <v>244.41260800000001</v>
      </c>
      <c r="F55" s="92">
        <f t="shared" si="7"/>
        <v>0.54740720079399696</v>
      </c>
      <c r="G55" s="89">
        <f t="shared" ref="G55:H55" si="10">SUM(G44:G54)</f>
        <v>364.184259</v>
      </c>
      <c r="H55" s="89">
        <f t="shared" si="10"/>
        <v>284.27994699999999</v>
      </c>
      <c r="I55" s="92">
        <f t="shared" si="8"/>
        <v>0.78059372412358985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64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48</v>
      </c>
      <c r="D60" s="91">
        <v>155.60749100000001</v>
      </c>
      <c r="E60" s="88">
        <v>72.003085999999996</v>
      </c>
      <c r="F60" s="92">
        <f t="shared" ref="F60:F71" si="11">+E60/D60</f>
        <v>0.46272249193967141</v>
      </c>
      <c r="G60" s="89">
        <v>76.656289999999998</v>
      </c>
      <c r="H60" s="89">
        <v>57.031758000000004</v>
      </c>
      <c r="I60" s="92">
        <f t="shared" ref="I60:I71" si="12">+H60/G60</f>
        <v>0.74399319351353954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49</v>
      </c>
      <c r="D61" s="91">
        <v>124.58546699999999</v>
      </c>
      <c r="E61" s="88">
        <v>66.692231000000007</v>
      </c>
      <c r="F61" s="92">
        <f t="shared" si="11"/>
        <v>0.53531308752087436</v>
      </c>
      <c r="G61" s="89">
        <v>78.785895999999994</v>
      </c>
      <c r="H61" s="89">
        <v>45.677782999999998</v>
      </c>
      <c r="I61" s="92">
        <f t="shared" si="12"/>
        <v>0.57977106714633286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60</v>
      </c>
      <c r="D62" s="91">
        <v>43.419238999999997</v>
      </c>
      <c r="E62" s="88">
        <v>26.946002</v>
      </c>
      <c r="F62" s="92">
        <f t="shared" si="11"/>
        <v>0.62060051305827824</v>
      </c>
      <c r="G62" s="89">
        <v>37.876297999999998</v>
      </c>
      <c r="H62" s="89">
        <v>28.031555999999998</v>
      </c>
      <c r="I62" s="92">
        <f t="shared" si="12"/>
        <v>0.74008172604408173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65</v>
      </c>
      <c r="D63" s="91">
        <v>24.419018000000001</v>
      </c>
      <c r="E63" s="88">
        <v>12.622591999999999</v>
      </c>
      <c r="F63" s="92">
        <f t="shared" si="11"/>
        <v>0.51691644602579834</v>
      </c>
      <c r="G63" s="89">
        <v>26.688482</v>
      </c>
      <c r="H63" s="89">
        <v>17.113606000000001</v>
      </c>
      <c r="I63" s="92">
        <f t="shared" si="12"/>
        <v>0.64123564614877682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53</v>
      </c>
      <c r="D64" s="91">
        <v>18.975156999999999</v>
      </c>
      <c r="E64" s="88">
        <v>13.101877</v>
      </c>
      <c r="F64" s="92">
        <f t="shared" si="11"/>
        <v>0.69047528829405735</v>
      </c>
      <c r="G64" s="89">
        <v>5.7020099999999996</v>
      </c>
      <c r="H64" s="89">
        <v>3.9077169999999999</v>
      </c>
      <c r="I64" s="92">
        <f t="shared" si="12"/>
        <v>0.68532271953223511</v>
      </c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63</v>
      </c>
      <c r="D65" s="91">
        <v>12.321422</v>
      </c>
      <c r="E65" s="88">
        <v>6.2168609999999997</v>
      </c>
      <c r="F65" s="92">
        <f t="shared" si="11"/>
        <v>0.50455710387973074</v>
      </c>
      <c r="G65" s="89">
        <v>8.7098220000000008</v>
      </c>
      <c r="H65" s="89">
        <v>2.5861939999999999</v>
      </c>
      <c r="I65" s="92">
        <f t="shared" si="12"/>
        <v>0.29692845617281266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62</v>
      </c>
      <c r="D66" s="91">
        <v>11.803376999999999</v>
      </c>
      <c r="E66" s="88">
        <v>7.9603760000000001</v>
      </c>
      <c r="F66" s="92">
        <f t="shared" si="11"/>
        <v>0.67441512712844809</v>
      </c>
      <c r="G66" s="89">
        <v>8.2607920000000004</v>
      </c>
      <c r="H66" s="89">
        <v>1.876514</v>
      </c>
      <c r="I66" s="92">
        <f t="shared" si="12"/>
        <v>0.22715909079904201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66</v>
      </c>
      <c r="D67" s="91">
        <v>10.463384</v>
      </c>
      <c r="E67" s="88">
        <v>5.6271259999999996</v>
      </c>
      <c r="F67" s="92">
        <f t="shared" si="11"/>
        <v>0.53779217125167156</v>
      </c>
      <c r="G67" s="89">
        <v>6.0820780000000001</v>
      </c>
      <c r="H67" s="89">
        <v>4.0408220000000004</v>
      </c>
      <c r="I67" s="92">
        <f t="shared" si="12"/>
        <v>0.66438181161109744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56</v>
      </c>
      <c r="D68" s="91">
        <v>5.7315389999999997</v>
      </c>
      <c r="E68" s="88">
        <v>3.5721620000000001</v>
      </c>
      <c r="F68" s="92">
        <f t="shared" si="11"/>
        <v>0.62324656606192508</v>
      </c>
      <c r="G68" s="89">
        <v>5.3940390000000003</v>
      </c>
      <c r="H68" s="89">
        <v>3.2247080000000001</v>
      </c>
      <c r="I68" s="92">
        <f t="shared" si="12"/>
        <v>0.59782808392746145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51</v>
      </c>
      <c r="D69" s="91">
        <v>5.0769630000000001</v>
      </c>
      <c r="E69" s="88">
        <v>2.018459</v>
      </c>
      <c r="F69" s="92">
        <f t="shared" si="11"/>
        <v>0.39757213121308937</v>
      </c>
      <c r="G69" s="89">
        <v>5.792732</v>
      </c>
      <c r="H69" s="89">
        <v>4.244777</v>
      </c>
      <c r="I69" s="92">
        <f t="shared" si="12"/>
        <v>0.7327763480167907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10.077268000000004</v>
      </c>
      <c r="E70" s="88">
        <v>5.1518400000000213</v>
      </c>
      <c r="F70" s="92">
        <f t="shared" si="11"/>
        <v>0.51123379868432783</v>
      </c>
      <c r="G70" s="89">
        <v>10.315341000000046</v>
      </c>
      <c r="H70" s="89">
        <v>7.2993560000000457</v>
      </c>
      <c r="I70" s="92">
        <f t="shared" si="12"/>
        <v>0.70762139613222796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422.48032499999999</v>
      </c>
      <c r="E71" s="88">
        <f t="shared" si="13"/>
        <v>221.912612</v>
      </c>
      <c r="F71" s="92">
        <f t="shared" si="11"/>
        <v>0.52526141187758268</v>
      </c>
      <c r="G71" s="89">
        <f t="shared" ref="G71:H71" si="14">SUM(G60:G70)</f>
        <v>270.26378</v>
      </c>
      <c r="H71" s="89">
        <f t="shared" si="14"/>
        <v>175.03479100000001</v>
      </c>
      <c r="I71" s="92">
        <f t="shared" si="12"/>
        <v>0.64764427922972145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36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27"/>
      <c r="C75" s="49" t="s">
        <v>67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27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27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68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69</v>
      </c>
      <c r="D80" s="91">
        <v>66.469863000000004</v>
      </c>
      <c r="E80" s="88">
        <v>26.442941999999999</v>
      </c>
      <c r="F80" s="92">
        <f t="shared" ref="F80:F87" si="15">+E80/D80</f>
        <v>0.39781851212781943</v>
      </c>
      <c r="G80" s="89">
        <v>8.1786130000000004</v>
      </c>
      <c r="H80" s="89">
        <v>6.828074</v>
      </c>
      <c r="I80" s="92">
        <f t="shared" ref="I80:I87" si="16">+H80/G80</f>
        <v>0.834869433240086</v>
      </c>
      <c r="J80" s="100">
        <f>+D80/$D$87</f>
        <v>0.70298254629390744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71</v>
      </c>
      <c r="D81" s="91">
        <v>8.7140599999999999</v>
      </c>
      <c r="E81" s="88">
        <v>3.1211829999999998</v>
      </c>
      <c r="F81" s="92">
        <f t="shared" si="15"/>
        <v>0.35817781837627921</v>
      </c>
      <c r="G81" s="89">
        <v>9.7594940000000001</v>
      </c>
      <c r="H81" s="89">
        <v>3.130512</v>
      </c>
      <c r="I81" s="92">
        <f t="shared" si="16"/>
        <v>0.32076581019466788</v>
      </c>
      <c r="J81" s="100">
        <f t="shared" ref="J81:J86" si="17">+D81/$D$87</f>
        <v>9.2159541345194079E-2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73</v>
      </c>
      <c r="D82" s="91">
        <v>8.2567789999999999</v>
      </c>
      <c r="E82" s="88">
        <v>0.84749699999999994</v>
      </c>
      <c r="F82" s="92">
        <f t="shared" si="15"/>
        <v>0.10264256800381844</v>
      </c>
      <c r="G82" s="89">
        <v>88.774601000000004</v>
      </c>
      <c r="H82" s="89">
        <v>77.883404999999996</v>
      </c>
      <c r="I82" s="92">
        <f t="shared" si="16"/>
        <v>0.8773163058204001</v>
      </c>
      <c r="J82" s="100">
        <f t="shared" si="17"/>
        <v>8.7323356234479704E-2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72</v>
      </c>
      <c r="D83" s="91">
        <v>7.7151880000000004</v>
      </c>
      <c r="E83" s="88">
        <v>4.9742430000000004</v>
      </c>
      <c r="F83" s="92">
        <f t="shared" si="15"/>
        <v>0.64473386779427799</v>
      </c>
      <c r="G83" s="89">
        <v>4.583107</v>
      </c>
      <c r="H83" s="89">
        <v>3.6460240000000002</v>
      </c>
      <c r="I83" s="92">
        <f t="shared" si="16"/>
        <v>0.79553543044052866</v>
      </c>
      <c r="J83" s="100">
        <f t="shared" si="17"/>
        <v>8.159551201987883E-2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70</v>
      </c>
      <c r="D84" s="91">
        <v>3.398183</v>
      </c>
      <c r="E84" s="88">
        <v>1.541887</v>
      </c>
      <c r="F84" s="92">
        <f t="shared" si="15"/>
        <v>0.45373865974845973</v>
      </c>
      <c r="G84" s="89">
        <v>3.8347720000000001</v>
      </c>
      <c r="H84" s="89">
        <v>3.5548999999999999</v>
      </c>
      <c r="I84" s="92">
        <f t="shared" si="16"/>
        <v>0.92701730376669067</v>
      </c>
      <c r="J84" s="100">
        <f t="shared" si="17"/>
        <v>3.5939044106539968E-2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 t="shared" ref="D87:E87" si="18">SUM(D80:D86)</f>
        <v>94.554073000000002</v>
      </c>
      <c r="E87" s="88">
        <f t="shared" si="18"/>
        <v>36.927751999999998</v>
      </c>
      <c r="F87" s="92">
        <f t="shared" si="15"/>
        <v>0.39054639137544078</v>
      </c>
      <c r="G87" s="91">
        <f t="shared" ref="G87" si="19">SUM(G80:G86)</f>
        <v>115.13058700000001</v>
      </c>
      <c r="H87" s="88">
        <f t="shared" ref="H87" si="20">SUM(H80:H86)</f>
        <v>95.042914999999994</v>
      </c>
      <c r="I87" s="92">
        <f t="shared" si="16"/>
        <v>0.82552271708646796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68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72</v>
      </c>
      <c r="D92" s="91">
        <v>342.85465299999998</v>
      </c>
      <c r="E92" s="88">
        <v>176.13373300000001</v>
      </c>
      <c r="F92" s="92">
        <f t="shared" ref="F92:F99" si="21">+E92/D92</f>
        <v>0.51372711864581289</v>
      </c>
      <c r="G92" s="89">
        <v>120.384833</v>
      </c>
      <c r="H92" s="89">
        <v>98.911530999999997</v>
      </c>
      <c r="I92" s="92">
        <f t="shared" ref="I92:I99" si="22">+H92/G92</f>
        <v>0.82162784576027115</v>
      </c>
      <c r="J92" s="100">
        <f>D92/$D$99</f>
        <v>0.76788635174633513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69</v>
      </c>
      <c r="D93" s="91">
        <v>55.440272</v>
      </c>
      <c r="E93" s="88">
        <v>35.317912</v>
      </c>
      <c r="F93" s="92">
        <f t="shared" si="21"/>
        <v>0.63704434927736286</v>
      </c>
      <c r="G93" s="89">
        <v>28.101873999999999</v>
      </c>
      <c r="H93" s="89">
        <v>21.241506999999999</v>
      </c>
      <c r="I93" s="92">
        <f t="shared" si="22"/>
        <v>0.75587510640749433</v>
      </c>
      <c r="J93" s="100">
        <f t="shared" ref="J93:J98" si="23">D93/$D$99</f>
        <v>0.12416873399091509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73</v>
      </c>
      <c r="D94" s="91">
        <v>47.617426000000002</v>
      </c>
      <c r="E94" s="88">
        <v>32.452807999999997</v>
      </c>
      <c r="F94" s="92">
        <f t="shared" si="21"/>
        <v>0.68153217689675194</v>
      </c>
      <c r="G94" s="89">
        <v>213.295198</v>
      </c>
      <c r="H94" s="89">
        <v>162.30926299999999</v>
      </c>
      <c r="I94" s="92">
        <f t="shared" si="22"/>
        <v>0.76096069917148335</v>
      </c>
      <c r="J94" s="100">
        <f t="shared" si="23"/>
        <v>0.10664802478469233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71</v>
      </c>
      <c r="D95" s="91">
        <v>0.57904999999999995</v>
      </c>
      <c r="E95" s="88">
        <v>0.50815500000000002</v>
      </c>
      <c r="F95" s="92">
        <f t="shared" si="21"/>
        <v>0.87756670408427606</v>
      </c>
      <c r="G95" s="89">
        <v>2.3873540000000002</v>
      </c>
      <c r="H95" s="89">
        <v>1.8026450000000001</v>
      </c>
      <c r="I95" s="92">
        <f t="shared" si="22"/>
        <v>0.75508072954408934</v>
      </c>
      <c r="J95" s="100">
        <f t="shared" si="23"/>
        <v>1.2968894780573837E-3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 t="s">
        <v>70</v>
      </c>
      <c r="D96" s="91"/>
      <c r="E96" s="88"/>
      <c r="F96" s="92" t="e">
        <f t="shared" si="21"/>
        <v>#DIV/0!</v>
      </c>
      <c r="G96" s="89">
        <v>1.4999999999999999E-2</v>
      </c>
      <c r="H96" s="89">
        <v>1.4999999999999999E-2</v>
      </c>
      <c r="I96" s="92">
        <f t="shared" si="22"/>
        <v>1</v>
      </c>
      <c r="J96" s="100">
        <f t="shared" si="23"/>
        <v>0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6"/>
      <c r="H97" s="87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6"/>
      <c r="H98" s="87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 t="shared" ref="D99:E99" si="24">SUM(D92:D98)</f>
        <v>446.491401</v>
      </c>
      <c r="E99" s="88">
        <f t="shared" si="24"/>
        <v>244.41260800000001</v>
      </c>
      <c r="F99" s="92">
        <f t="shared" si="21"/>
        <v>0.54740720079399696</v>
      </c>
      <c r="G99" s="91">
        <f t="shared" ref="G99:H99" si="25">SUM(G92:G98)</f>
        <v>364.184259</v>
      </c>
      <c r="H99" s="88">
        <f t="shared" si="25"/>
        <v>284.27994599999994</v>
      </c>
      <c r="I99" s="92">
        <f t="shared" si="22"/>
        <v>0.78059372137772698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64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68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72</v>
      </c>
      <c r="D104" s="91">
        <v>282.14344899999998</v>
      </c>
      <c r="E104" s="88">
        <v>177.32019399999999</v>
      </c>
      <c r="F104" s="92">
        <f t="shared" ref="F104:F111" si="26">+E104/D104</f>
        <v>0.62847531859582539</v>
      </c>
      <c r="G104" s="89">
        <v>163.35790499999999</v>
      </c>
      <c r="H104" s="89">
        <v>101.835672</v>
      </c>
      <c r="I104" s="92">
        <f t="shared" ref="I104:I111" si="27">+H104/G104</f>
        <v>0.62338992410560123</v>
      </c>
      <c r="J104" s="100">
        <f>D104/$D$111</f>
        <v>0.66782624492631693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69</v>
      </c>
      <c r="D105" s="91">
        <v>106.179327</v>
      </c>
      <c r="E105" s="88">
        <v>31.830382</v>
      </c>
      <c r="F105" s="92">
        <f t="shared" si="26"/>
        <v>0.29977946648691794</v>
      </c>
      <c r="G105" s="89">
        <v>15.466708000000001</v>
      </c>
      <c r="H105" s="89">
        <v>15.008772</v>
      </c>
      <c r="I105" s="92">
        <f t="shared" si="27"/>
        <v>0.97039214808994911</v>
      </c>
      <c r="J105" s="100">
        <f t="shared" ref="J105:J110" si="28">D105/$D$111</f>
        <v>0.25132372022294769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73</v>
      </c>
      <c r="D106" s="91">
        <v>23.784420000000001</v>
      </c>
      <c r="E106" s="88">
        <v>6.0289320000000002</v>
      </c>
      <c r="F106" s="92">
        <f t="shared" si="26"/>
        <v>0.25348240570928365</v>
      </c>
      <c r="G106" s="89">
        <v>83.366256000000007</v>
      </c>
      <c r="H106" s="89">
        <v>52.654333000000001</v>
      </c>
      <c r="I106" s="92">
        <f t="shared" si="27"/>
        <v>0.63160246754994009</v>
      </c>
      <c r="J106" s="100">
        <f t="shared" si="28"/>
        <v>5.6297106853437494E-2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70</v>
      </c>
      <c r="D107" s="91">
        <v>6.196421</v>
      </c>
      <c r="E107" s="88">
        <v>3.7066599999999998</v>
      </c>
      <c r="F107" s="92">
        <f t="shared" si="26"/>
        <v>0.59819369923379961</v>
      </c>
      <c r="G107" s="89">
        <v>3.503657</v>
      </c>
      <c r="H107" s="89">
        <v>2.213282</v>
      </c>
      <c r="I107" s="92">
        <f t="shared" si="27"/>
        <v>0.63170624293416844</v>
      </c>
      <c r="J107" s="100">
        <f t="shared" si="28"/>
        <v>1.4666768209856873E-2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71</v>
      </c>
      <c r="D108" s="91">
        <v>4.1767079999999996</v>
      </c>
      <c r="E108" s="88">
        <v>3.0264419999999999</v>
      </c>
      <c r="F108" s="92">
        <f t="shared" si="26"/>
        <v>0.72459985232388768</v>
      </c>
      <c r="G108" s="89">
        <v>4.5692539999999999</v>
      </c>
      <c r="H108" s="89">
        <v>3.3227280000000001</v>
      </c>
      <c r="I108" s="92">
        <f t="shared" si="27"/>
        <v>0.72719266646152747</v>
      </c>
      <c r="J108" s="100">
        <f t="shared" si="28"/>
        <v>9.8861597874409877E-3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 t="shared" ref="D111:E111" si="29">SUM(D104:D110)</f>
        <v>422.48032499999999</v>
      </c>
      <c r="E111" s="88">
        <f t="shared" si="29"/>
        <v>221.91261</v>
      </c>
      <c r="F111" s="92">
        <f t="shared" si="26"/>
        <v>0.52526140714363445</v>
      </c>
      <c r="G111" s="91">
        <f t="shared" ref="G111:H111" si="30">SUM(G104:G110)</f>
        <v>270.26378</v>
      </c>
      <c r="H111" s="88">
        <f t="shared" si="30"/>
        <v>175.03478700000002</v>
      </c>
      <c r="I111" s="92">
        <f t="shared" si="27"/>
        <v>0.64764426442936607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Roy Condor Guerra</cp:lastModifiedBy>
  <cp:revision/>
  <dcterms:created xsi:type="dcterms:W3CDTF">2021-01-10T03:39:07Z</dcterms:created>
  <dcterms:modified xsi:type="dcterms:W3CDTF">2022-12-02T06:29:46Z</dcterms:modified>
  <cp:category/>
  <cp:contentStatus/>
</cp:coreProperties>
</file>